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sd11-my.sharepoint.com/personal/tony_farmer_harriscountyesd11_gov/Documents/Documents/Budget/FY25 Budget/Dept Templates/V1 Reforecast/"/>
    </mc:Choice>
  </mc:AlternateContent>
  <xr:revisionPtr revIDLastSave="0" documentId="8_{05A5A68F-B13A-4D51-8D51-233AA10B200F}" xr6:coauthVersionLast="47" xr6:coauthVersionMax="47" xr10:uidLastSave="{00000000-0000-0000-0000-000000000000}"/>
  <bookViews>
    <workbookView xWindow="2055" yWindow="1380" windowWidth="28800" windowHeight="15345" xr2:uid="{43DD0B05-DE66-4659-8B3F-C100C3E2E25C}"/>
  </bookViews>
  <sheets>
    <sheet name="Summary" sheetId="1" r:id="rId1"/>
  </sheets>
  <externalReferences>
    <externalReference r:id="rId2"/>
  </externalReferences>
  <definedNames>
    <definedName name="_xlnm.Print_Area" localSheetId="0">Summary!$A$1:$Y$67</definedName>
    <definedName name="_xlnm.Print_Titles" localSheetId="0">Summary!$6:$8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6" i="1" l="1"/>
  <c r="J64" i="1"/>
  <c r="J63" i="1"/>
  <c r="I59" i="1"/>
  <c r="J59" i="1" s="1"/>
  <c r="D58" i="1"/>
  <c r="D57" i="1"/>
  <c r="D59" i="1" s="1"/>
  <c r="J54" i="1"/>
  <c r="D54" i="1"/>
  <c r="J51" i="1"/>
  <c r="G51" i="1"/>
  <c r="F51" i="1"/>
  <c r="E51" i="1"/>
  <c r="D51" i="1"/>
  <c r="J50" i="1"/>
  <c r="G50" i="1"/>
  <c r="F50" i="1"/>
  <c r="E50" i="1"/>
  <c r="D50" i="1"/>
  <c r="J49" i="1"/>
  <c r="G49" i="1"/>
  <c r="F49" i="1"/>
  <c r="E49" i="1"/>
  <c r="D49" i="1"/>
  <c r="J48" i="1"/>
  <c r="G48" i="1"/>
  <c r="F48" i="1"/>
  <c r="E48" i="1"/>
  <c r="D48" i="1"/>
  <c r="J47" i="1"/>
  <c r="G47" i="1"/>
  <c r="F47" i="1"/>
  <c r="E47" i="1"/>
  <c r="D47" i="1"/>
  <c r="J46" i="1"/>
  <c r="G46" i="1"/>
  <c r="F46" i="1"/>
  <c r="E46" i="1"/>
  <c r="D46" i="1"/>
  <c r="J45" i="1"/>
  <c r="G45" i="1"/>
  <c r="F45" i="1"/>
  <c r="E45" i="1"/>
  <c r="D45" i="1"/>
  <c r="J44" i="1"/>
  <c r="G44" i="1"/>
  <c r="F44" i="1"/>
  <c r="E44" i="1"/>
  <c r="D44" i="1"/>
  <c r="J43" i="1"/>
  <c r="G43" i="1"/>
  <c r="F43" i="1"/>
  <c r="E43" i="1"/>
  <c r="D43" i="1"/>
  <c r="J42" i="1"/>
  <c r="G42" i="1"/>
  <c r="F42" i="1"/>
  <c r="E42" i="1"/>
  <c r="D42" i="1"/>
  <c r="J41" i="1"/>
  <c r="G41" i="1"/>
  <c r="F41" i="1"/>
  <c r="E41" i="1"/>
  <c r="D41" i="1"/>
  <c r="J40" i="1"/>
  <c r="G40" i="1"/>
  <c r="F40" i="1"/>
  <c r="E40" i="1"/>
  <c r="D40" i="1"/>
  <c r="J39" i="1"/>
  <c r="I52" i="1"/>
  <c r="G39" i="1"/>
  <c r="F39" i="1"/>
  <c r="E39" i="1"/>
  <c r="D39" i="1"/>
  <c r="D52" i="1" s="1"/>
  <c r="J36" i="1"/>
  <c r="D36" i="1"/>
  <c r="J35" i="1"/>
  <c r="D35" i="1"/>
  <c r="J34" i="1"/>
  <c r="D34" i="1"/>
  <c r="J33" i="1"/>
  <c r="D33" i="1"/>
  <c r="J32" i="1"/>
  <c r="D32" i="1"/>
  <c r="D37" i="1" s="1"/>
  <c r="I37" i="1"/>
  <c r="D31" i="1"/>
  <c r="J30" i="1"/>
  <c r="D30" i="1"/>
  <c r="A28" i="1"/>
  <c r="J27" i="1"/>
  <c r="D27" i="1"/>
  <c r="A27" i="1"/>
  <c r="J26" i="1"/>
  <c r="D26" i="1"/>
  <c r="A26" i="1"/>
  <c r="J25" i="1"/>
  <c r="D25" i="1"/>
  <c r="A25" i="1"/>
  <c r="J24" i="1"/>
  <c r="D24" i="1"/>
  <c r="A24" i="1"/>
  <c r="J23" i="1"/>
  <c r="D23" i="1"/>
  <c r="A23" i="1"/>
  <c r="J22" i="1"/>
  <c r="D22" i="1"/>
  <c r="A22" i="1"/>
  <c r="J21" i="1"/>
  <c r="D21" i="1"/>
  <c r="A21" i="1"/>
  <c r="J20" i="1"/>
  <c r="D20" i="1"/>
  <c r="A20" i="1"/>
  <c r="J19" i="1"/>
  <c r="D19" i="1"/>
  <c r="A19" i="1"/>
  <c r="J18" i="1"/>
  <c r="D18" i="1"/>
  <c r="A18" i="1"/>
  <c r="J17" i="1"/>
  <c r="D17" i="1"/>
  <c r="A17" i="1"/>
  <c r="J16" i="1"/>
  <c r="D16" i="1"/>
  <c r="D28" i="1" s="1"/>
  <c r="A16" i="1"/>
  <c r="D14" i="1"/>
  <c r="J13" i="1"/>
  <c r="D13" i="1"/>
  <c r="I14" i="1"/>
  <c r="D12" i="1"/>
  <c r="AA11" i="1"/>
  <c r="I11" i="1"/>
  <c r="J11" i="1" s="1"/>
  <c r="D11" i="1"/>
  <c r="J10" i="1"/>
  <c r="D9" i="1"/>
  <c r="D10" i="1" s="1"/>
  <c r="J14" i="1" l="1"/>
  <c r="J28" i="1"/>
  <c r="D55" i="1"/>
  <c r="D61" i="1" s="1"/>
  <c r="J52" i="1"/>
  <c r="J58" i="1"/>
  <c r="J12" i="1"/>
  <c r="J31" i="1"/>
  <c r="J37" i="1" s="1"/>
  <c r="J9" i="1"/>
  <c r="I28" i="1"/>
  <c r="I55" i="1" s="1"/>
  <c r="I61" i="1" s="1"/>
  <c r="I66" i="1" s="1"/>
  <c r="J66" i="1" s="1"/>
  <c r="J55" i="1" l="1"/>
  <c r="J61" i="1" s="1"/>
</calcChain>
</file>

<file path=xl/sharedStrings.xml><?xml version="1.0" encoding="utf-8"?>
<sst xmlns="http://schemas.openxmlformats.org/spreadsheetml/2006/main" count="63" uniqueCount="61">
  <si>
    <t>Harris County Emergency Services District 11</t>
  </si>
  <si>
    <t xml:space="preserve">2025 Operating Budget </t>
  </si>
  <si>
    <t>Reforecast effective 6/30/25</t>
  </si>
  <si>
    <t>Original</t>
  </si>
  <si>
    <t>Revised</t>
  </si>
  <si>
    <t>Projected</t>
  </si>
  <si>
    <t>Operating</t>
  </si>
  <si>
    <t>Actual</t>
  </si>
  <si>
    <t>Budget</t>
  </si>
  <si>
    <t>Changes</t>
  </si>
  <si>
    <t>Comments</t>
  </si>
  <si>
    <t>Gross charges</t>
  </si>
  <si>
    <t>Adjustments</t>
  </si>
  <si>
    <t>Updating collection expectation</t>
  </si>
  <si>
    <t>Net patient service revenue</t>
  </si>
  <si>
    <t>Property tax revenue</t>
  </si>
  <si>
    <t>Other revenue</t>
  </si>
  <si>
    <t>ASPP settlement $246k higher than budgeted</t>
  </si>
  <si>
    <t>Total revenue</t>
  </si>
  <si>
    <t>Unbudgeted positions; PIO, Logistics Planner</t>
  </si>
  <si>
    <t>HR Director removed from 7/25 - 9/25</t>
  </si>
  <si>
    <t>Wage adjustments; all Facilities, HR &amp; Finance positions</t>
  </si>
  <si>
    <t>Admin adjustments</t>
  </si>
  <si>
    <t>True up YTD</t>
  </si>
  <si>
    <t>Maintenance</t>
  </si>
  <si>
    <t>Create Facility Maintenance/Improvement reserve</t>
  </si>
  <si>
    <t>Supplies-Operations</t>
  </si>
  <si>
    <t>Vehicle Related Expenses</t>
  </si>
  <si>
    <t>Upgrade in Opticom from priority to preemption approved in early 2025</t>
  </si>
  <si>
    <t>Uniforms</t>
  </si>
  <si>
    <t>Class B uniforms</t>
  </si>
  <si>
    <t>Utilities</t>
  </si>
  <si>
    <t>Occupancy</t>
  </si>
  <si>
    <t>Other Direct Expenses</t>
  </si>
  <si>
    <t>Create Disaster Preparedness/Recovery reserve</t>
  </si>
  <si>
    <t>Total Direct Expenses</t>
  </si>
  <si>
    <t>Contracted Service</t>
  </si>
  <si>
    <t>$20k fractional HR contract with People Haven, $13k PTSD counseling with Grace &amp; Guidance, $78k patient accounting collection related expenses, $10k report writing</t>
  </si>
  <si>
    <t>Marketing &amp; Public Relationship</t>
  </si>
  <si>
    <t>Employee Expense</t>
  </si>
  <si>
    <t>Supplies &amp; Equipment</t>
  </si>
  <si>
    <t>Insurance</t>
  </si>
  <si>
    <t>Legal Expenses</t>
  </si>
  <si>
    <t>Appraisal District</t>
  </si>
  <si>
    <t>Tax Assessor Collection Fee</t>
  </si>
  <si>
    <t>Commissioner Expenses</t>
  </si>
  <si>
    <t>Notice Fee</t>
  </si>
  <si>
    <t>Travel</t>
  </si>
  <si>
    <t>Interest Expense</t>
  </si>
  <si>
    <t>Others</t>
  </si>
  <si>
    <t>General &amp; Admin Expenses</t>
  </si>
  <si>
    <t>Depreciation &amp; Other Expenses</t>
  </si>
  <si>
    <t>Total Expenses</t>
  </si>
  <si>
    <t>Asset Disposition Gain/Loss</t>
  </si>
  <si>
    <t>Gain/Loss On Investments</t>
  </si>
  <si>
    <t>Total Other Income</t>
  </si>
  <si>
    <t>Net income</t>
  </si>
  <si>
    <t>Capital expenditures</t>
  </si>
  <si>
    <t>$50k Mobile column lift, $130k Radio system Infrastructure (placeholder)</t>
  </si>
  <si>
    <t>Principal payments</t>
  </si>
  <si>
    <t>Net after expenditures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</si>
</sst>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  <numFmt numFmtId="166" formatCode="0_);\(0\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Arial Narrow"/>
      <family val="2"/>
    </font>
    <font>
      <sz val="12"/>
      <name val="Arial Narrow"/>
      <family val="2"/>
    </font>
    <font>
      <sz val="12"/>
      <color theme="1"/>
      <name val="Arial Narrow"/>
      <family val="2"/>
    </font>
    <font>
      <u val="singleAccounting"/>
      <sz val="12"/>
      <name val="Arial Narrow"/>
      <family val="2"/>
    </font>
    <font>
      <u val="doubleAccounting"/>
      <sz val="12"/>
      <name val="Arial Narrow"/>
      <family val="2"/>
    </font>
    <font>
      <u/>
      <sz val="12"/>
      <color theme="1"/>
      <name val="Arial Narrow"/>
      <family val="2"/>
    </font>
    <font>
      <sz val="12"/>
      <color rgb="FFFF0000"/>
      <name val="Arial Narrow"/>
      <family val="2"/>
    </font>
    <font>
      <sz val="12"/>
      <color rgb="FF0070C0"/>
      <name val="Arial Narrow"/>
      <family val="2"/>
    </font>
    <font>
      <u val="singleAccounting"/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164" fontId="2" fillId="0" borderId="0" xfId="1" applyNumberFormat="1" applyFont="1" applyFill="1"/>
    <xf numFmtId="164" fontId="3" fillId="0" borderId="0" xfId="1" applyNumberFormat="1" applyFont="1" applyFill="1"/>
    <xf numFmtId="164" fontId="3" fillId="0" borderId="0" xfId="1" applyNumberFormat="1" applyFont="1" applyFill="1" applyAlignment="1"/>
    <xf numFmtId="164" fontId="4" fillId="0" borderId="0" xfId="1" applyNumberFormat="1" applyFont="1"/>
    <xf numFmtId="0" fontId="2" fillId="0" borderId="1" xfId="1" applyNumberFormat="1" applyFont="1" applyFill="1" applyBorder="1" applyAlignment="1">
      <alignment horizontal="center"/>
    </xf>
    <xf numFmtId="0" fontId="2" fillId="0" borderId="0" xfId="1" applyNumberFormat="1" applyFont="1" applyFill="1" applyAlignment="1">
      <alignment horizontal="center"/>
    </xf>
    <xf numFmtId="164" fontId="2" fillId="0" borderId="0" xfId="1" applyNumberFormat="1" applyFont="1" applyFill="1" applyAlignment="1">
      <alignment horizontal="center"/>
    </xf>
    <xf numFmtId="0" fontId="3" fillId="0" borderId="0" xfId="1" applyNumberFormat="1" applyFont="1" applyFill="1" applyAlignment="1">
      <alignment horizontal="center"/>
    </xf>
    <xf numFmtId="164" fontId="3" fillId="0" borderId="0" xfId="1" applyNumberFormat="1" applyFont="1" applyFill="1" applyAlignment="1">
      <alignment horizontal="center"/>
    </xf>
    <xf numFmtId="164" fontId="2" fillId="0" borderId="1" xfId="1" applyNumberFormat="1" applyFont="1" applyFill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164" fontId="3" fillId="0" borderId="0" xfId="1" applyNumberFormat="1" applyFont="1" applyFill="1" applyBorder="1" applyAlignment="1">
      <alignment horizontal="center"/>
    </xf>
    <xf numFmtId="164" fontId="3" fillId="0" borderId="1" xfId="1" applyNumberFormat="1" applyFont="1" applyFill="1" applyBorder="1" applyAlignment="1">
      <alignment horizontal="center"/>
    </xf>
    <xf numFmtId="164" fontId="3" fillId="0" borderId="0" xfId="1" applyNumberFormat="1" applyFont="1" applyFill="1" applyAlignment="1">
      <alignment vertical="top"/>
    </xf>
    <xf numFmtId="164" fontId="5" fillId="0" borderId="0" xfId="1" applyNumberFormat="1" applyFont="1" applyFill="1" applyAlignment="1">
      <alignment vertical="top"/>
    </xf>
    <xf numFmtId="0" fontId="3" fillId="0" borderId="0" xfId="1" applyNumberFormat="1" applyFont="1" applyFill="1" applyAlignment="1">
      <alignment vertical="top"/>
    </xf>
    <xf numFmtId="165" fontId="3" fillId="0" borderId="0" xfId="1" applyNumberFormat="1" applyFont="1" applyFill="1" applyAlignment="1">
      <alignment vertical="top"/>
    </xf>
    <xf numFmtId="0" fontId="3" fillId="0" borderId="0" xfId="1" applyNumberFormat="1" applyFont="1" applyFill="1" applyBorder="1" applyAlignment="1">
      <alignment vertical="top"/>
    </xf>
    <xf numFmtId="0" fontId="3" fillId="0" borderId="0" xfId="1" applyNumberFormat="1" applyFont="1" applyFill="1" applyAlignment="1">
      <alignment horizontal="left" vertical="top" wrapText="1"/>
    </xf>
    <xf numFmtId="164" fontId="4" fillId="0" borderId="0" xfId="1" applyNumberFormat="1" applyFont="1" applyAlignment="1">
      <alignment vertical="top"/>
    </xf>
    <xf numFmtId="0" fontId="3" fillId="0" borderId="0" xfId="1" applyNumberFormat="1" applyFont="1" applyFill="1" applyAlignment="1">
      <alignment horizontal="left" vertical="top"/>
    </xf>
    <xf numFmtId="0" fontId="3" fillId="0" borderId="0" xfId="1" applyNumberFormat="1" applyFont="1" applyFill="1" applyAlignment="1"/>
    <xf numFmtId="164" fontId="4" fillId="0" borderId="0" xfId="1" applyNumberFormat="1" applyFont="1" applyAlignment="1"/>
    <xf numFmtId="0" fontId="3" fillId="0" borderId="0" xfId="0" applyFont="1" applyAlignment="1">
      <alignment vertical="top"/>
    </xf>
    <xf numFmtId="164" fontId="3" fillId="0" borderId="0" xfId="1" applyNumberFormat="1" applyFont="1" applyFill="1" applyBorder="1" applyAlignment="1">
      <alignment vertical="top"/>
    </xf>
    <xf numFmtId="164" fontId="5" fillId="0" borderId="0" xfId="1" applyNumberFormat="1" applyFont="1" applyFill="1" applyBorder="1" applyAlignment="1">
      <alignment vertical="top"/>
    </xf>
    <xf numFmtId="0" fontId="3" fillId="0" borderId="0" xfId="0" applyFont="1" applyAlignment="1">
      <alignment horizontal="left"/>
    </xf>
    <xf numFmtId="164" fontId="3" fillId="0" borderId="0" xfId="1" applyNumberFormat="1" applyFont="1" applyFill="1" applyBorder="1" applyAlignment="1"/>
    <xf numFmtId="0" fontId="3" fillId="0" borderId="0" xfId="1" applyNumberFormat="1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3" fillId="0" borderId="0" xfId="1" applyNumberFormat="1" applyFont="1" applyFill="1" applyAlignment="1">
      <alignment vertical="top" wrapText="1"/>
    </xf>
    <xf numFmtId="166" fontId="3" fillId="0" borderId="0" xfId="0" applyNumberFormat="1" applyFont="1" applyAlignment="1">
      <alignment horizontal="left"/>
    </xf>
    <xf numFmtId="166" fontId="3" fillId="0" borderId="0" xfId="0" applyNumberFormat="1" applyFont="1" applyAlignment="1">
      <alignment horizontal="left" vertical="top"/>
    </xf>
    <xf numFmtId="164" fontId="5" fillId="0" borderId="0" xfId="1" applyNumberFormat="1" applyFont="1" applyFill="1" applyBorder="1" applyAlignment="1"/>
    <xf numFmtId="164" fontId="5" fillId="0" borderId="0" xfId="1" applyNumberFormat="1" applyFont="1" applyFill="1" applyAlignment="1"/>
    <xf numFmtId="164" fontId="6" fillId="0" borderId="0" xfId="1" applyNumberFormat="1" applyFont="1" applyFill="1" applyBorder="1" applyAlignment="1">
      <alignment vertical="top"/>
    </xf>
    <xf numFmtId="164" fontId="3" fillId="0" borderId="0" xfId="1" applyNumberFormat="1" applyFont="1" applyFill="1" applyBorder="1"/>
    <xf numFmtId="164" fontId="5" fillId="0" borderId="0" xfId="1" applyNumberFormat="1" applyFont="1" applyFill="1"/>
    <xf numFmtId="164" fontId="5" fillId="0" borderId="0" xfId="1" applyNumberFormat="1" applyFont="1" applyFill="1" applyBorder="1"/>
    <xf numFmtId="164" fontId="6" fillId="0" borderId="0" xfId="1" applyNumberFormat="1" applyFont="1" applyFill="1"/>
    <xf numFmtId="0" fontId="7" fillId="0" borderId="0" xfId="1" applyNumberFormat="1" applyFont="1" applyAlignment="1"/>
    <xf numFmtId="164" fontId="8" fillId="0" borderId="0" xfId="1" applyNumberFormat="1" applyFont="1"/>
    <xf numFmtId="164" fontId="9" fillId="0" borderId="0" xfId="1" applyNumberFormat="1" applyFont="1"/>
    <xf numFmtId="164" fontId="4" fillId="2" borderId="0" xfId="1" applyNumberFormat="1" applyFont="1" applyFill="1"/>
    <xf numFmtId="164" fontId="10" fillId="0" borderId="0" xfId="1" applyNumberFormat="1" applyFont="1"/>
    <xf numFmtId="0" fontId="4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sd11-my.sharepoint.com/personal/tony_farmer_harriscountyesd11_gov/Documents/Documents/Budget/FY25%20Budget/Dept%20Templates/V1%20Reforecast/Budget%20Roll%20Up%20V1%20Reforecast%20v1.xlsx" TargetMode="External"/><Relationship Id="rId1" Type="http://schemas.openxmlformats.org/officeDocument/2006/relationships/externalLinkPath" Target="Budget%20Roll%20Up%20V1%20Reforecast%20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 Roll Up"/>
      <sheetName val="10 Ops"/>
      <sheetName val="20 Fleet"/>
      <sheetName val="30 Comm"/>
      <sheetName val="40 Log"/>
      <sheetName val="50 Clinical"/>
      <sheetName val="60 Pt Accts"/>
      <sheetName val="70 IT"/>
      <sheetName val="90 Admin"/>
      <sheetName val="Facilities"/>
      <sheetName val="NEOP"/>
      <sheetName val="CE"/>
    </sheetNames>
    <sheetDataSet>
      <sheetData sheetId="0"/>
      <sheetData sheetId="1">
        <row r="8">
          <cell r="B8" t="str">
            <v>Salaries - Administration</v>
          </cell>
          <cell r="G8">
            <v>3292124.1799999988</v>
          </cell>
        </row>
        <row r="9">
          <cell r="B9" t="str">
            <v>Salaries - Regular</v>
          </cell>
          <cell r="G9">
            <v>11780289.480000002</v>
          </cell>
        </row>
        <row r="10">
          <cell r="B10" t="str">
            <v>Salaries - Ot/Events/Oot</v>
          </cell>
          <cell r="G10">
            <v>3612742.68</v>
          </cell>
        </row>
        <row r="11">
          <cell r="B11" t="str">
            <v>Commissioner Fees</v>
          </cell>
          <cell r="G11">
            <v>20428</v>
          </cell>
        </row>
        <row r="12">
          <cell r="B12" t="str">
            <v>PTO</v>
          </cell>
          <cell r="G12">
            <v>1153531.6199999999</v>
          </cell>
        </row>
        <row r="13">
          <cell r="B13" t="str">
            <v>Other Paid Leave</v>
          </cell>
          <cell r="G13">
            <v>42182.879999999997</v>
          </cell>
        </row>
        <row r="14">
          <cell r="B14" t="str">
            <v>Employee Benefits-Insurance</v>
          </cell>
          <cell r="G14">
            <v>3115356.4600000028</v>
          </cell>
        </row>
        <row r="15">
          <cell r="B15" t="str">
            <v>Employee Benefits-Pension</v>
          </cell>
          <cell r="G15">
            <v>2088345.32</v>
          </cell>
        </row>
        <row r="16">
          <cell r="B16" t="str">
            <v>Employee Benefits-Other</v>
          </cell>
          <cell r="G16">
            <v>43076.08</v>
          </cell>
        </row>
        <row r="17">
          <cell r="B17" t="str">
            <v>Payroll Taxes - Fica/Med.</v>
          </cell>
          <cell r="G17">
            <v>1519975.8599999999</v>
          </cell>
        </row>
        <row r="18">
          <cell r="B18" t="str">
            <v>Payroll Taxes - Suta</v>
          </cell>
          <cell r="G18">
            <v>38704.199999999997</v>
          </cell>
        </row>
        <row r="19">
          <cell r="B19" t="str">
            <v>Workmans Comp Insurance</v>
          </cell>
          <cell r="G19">
            <v>525517.05999999994</v>
          </cell>
        </row>
        <row r="20">
          <cell r="B20" t="str">
            <v>Total Salaries &amp; Benefits</v>
          </cell>
        </row>
        <row r="115">
          <cell r="G115">
            <v>2966637.5</v>
          </cell>
        </row>
        <row r="119">
          <cell r="G119">
            <v>0</v>
          </cell>
        </row>
        <row r="120">
          <cell r="G120">
            <v>867827.56</v>
          </cell>
        </row>
        <row r="123">
          <cell r="G123">
            <v>20427069.38000001</v>
          </cell>
          <cell r="K123">
            <v>23695493.575485375</v>
          </cell>
        </row>
        <row r="124">
          <cell r="G124">
            <v>21486929.400000002</v>
          </cell>
        </row>
        <row r="125">
          <cell r="G125">
            <v>1558271.7</v>
          </cell>
        </row>
        <row r="193">
          <cell r="G193">
            <v>561386.3600000001</v>
          </cell>
        </row>
        <row r="194">
          <cell r="G194">
            <v>1026348.1800000002</v>
          </cell>
        </row>
        <row r="195">
          <cell r="G195">
            <v>1571659.7400000002</v>
          </cell>
        </row>
        <row r="196">
          <cell r="G196">
            <v>86009.400000000009</v>
          </cell>
        </row>
        <row r="197">
          <cell r="G197">
            <v>139782.5</v>
          </cell>
        </row>
        <row r="198">
          <cell r="G198">
            <v>104686.94</v>
          </cell>
        </row>
        <row r="199">
          <cell r="G199">
            <v>114775.19999999998</v>
          </cell>
        </row>
        <row r="201">
          <cell r="G201">
            <v>1899731.3</v>
          </cell>
          <cell r="H201">
            <v>0</v>
          </cell>
          <cell r="I201">
            <v>0</v>
          </cell>
          <cell r="J201">
            <v>0</v>
          </cell>
        </row>
        <row r="202">
          <cell r="G202">
            <v>83611.799999999988</v>
          </cell>
          <cell r="H202">
            <v>0</v>
          </cell>
          <cell r="I202">
            <v>0</v>
          </cell>
          <cell r="J202">
            <v>0</v>
          </cell>
        </row>
        <row r="203">
          <cell r="G203">
            <v>118029.35999999999</v>
          </cell>
          <cell r="H203">
            <v>0</v>
          </cell>
          <cell r="I203">
            <v>0</v>
          </cell>
          <cell r="J203">
            <v>0</v>
          </cell>
        </row>
        <row r="204">
          <cell r="G204">
            <v>318557.64</v>
          </cell>
          <cell r="H204">
            <v>0</v>
          </cell>
          <cell r="I204">
            <v>0</v>
          </cell>
          <cell r="J204">
            <v>0</v>
          </cell>
        </row>
        <row r="205">
          <cell r="G205">
            <v>837958.09999999986</v>
          </cell>
          <cell r="H205">
            <v>0</v>
          </cell>
          <cell r="I205">
            <v>0</v>
          </cell>
          <cell r="J205">
            <v>0</v>
          </cell>
        </row>
        <row r="206">
          <cell r="G206">
            <v>746440.98</v>
          </cell>
          <cell r="H206">
            <v>0</v>
          </cell>
          <cell r="I206">
            <v>0</v>
          </cell>
          <cell r="J206">
            <v>0</v>
          </cell>
        </row>
        <row r="207">
          <cell r="G207">
            <v>198250</v>
          </cell>
          <cell r="H207">
            <v>0</v>
          </cell>
          <cell r="I207">
            <v>0</v>
          </cell>
          <cell r="J207">
            <v>0</v>
          </cell>
        </row>
        <row r="208">
          <cell r="G208">
            <v>185937.54</v>
          </cell>
          <cell r="H208">
            <v>0</v>
          </cell>
          <cell r="I208">
            <v>0</v>
          </cell>
          <cell r="J208">
            <v>0</v>
          </cell>
        </row>
        <row r="209">
          <cell r="G209">
            <v>1272.02</v>
          </cell>
          <cell r="H209">
            <v>0</v>
          </cell>
          <cell r="I209">
            <v>0</v>
          </cell>
          <cell r="J209">
            <v>0</v>
          </cell>
        </row>
        <row r="210">
          <cell r="G210">
            <v>9000</v>
          </cell>
          <cell r="H210">
            <v>0</v>
          </cell>
          <cell r="I210">
            <v>0</v>
          </cell>
          <cell r="J210">
            <v>0</v>
          </cell>
        </row>
        <row r="211">
          <cell r="G211">
            <v>72569.48</v>
          </cell>
          <cell r="H211">
            <v>0</v>
          </cell>
          <cell r="I211">
            <v>0</v>
          </cell>
          <cell r="J211">
            <v>0</v>
          </cell>
        </row>
        <row r="212">
          <cell r="G212">
            <v>1211521.2000000002</v>
          </cell>
          <cell r="H212">
            <v>0</v>
          </cell>
          <cell r="I212">
            <v>0</v>
          </cell>
          <cell r="J212">
            <v>0</v>
          </cell>
        </row>
        <row r="213">
          <cell r="G213">
            <v>470883.53999999992</v>
          </cell>
          <cell r="H213">
            <v>0</v>
          </cell>
          <cell r="I213">
            <v>0</v>
          </cell>
          <cell r="J213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23A76-4462-49BC-A424-58C0C008A899}">
  <sheetPr>
    <pageSetUpPr fitToPage="1"/>
  </sheetPr>
  <dimension ref="A1:AB106"/>
  <sheetViews>
    <sheetView tabSelected="1" view="pageBreakPreview" zoomScaleNormal="120" zoomScaleSheetLayoutView="100" workbookViewId="0">
      <selection activeCell="H63" sqref="H63:I64"/>
    </sheetView>
  </sheetViews>
  <sheetFormatPr defaultColWidth="9.140625" defaultRowHeight="15.75" x14ac:dyDescent="0.25"/>
  <cols>
    <col min="1" max="2" width="3.7109375" style="4" customWidth="1"/>
    <col min="3" max="3" width="22.7109375" style="4" customWidth="1"/>
    <col min="4" max="4" width="13.42578125" style="4" hidden="1" customWidth="1"/>
    <col min="5" max="5" width="1.7109375" style="4" customWidth="1"/>
    <col min="6" max="7" width="1.7109375" style="4" hidden="1" customWidth="1"/>
    <col min="8" max="8" width="12.5703125" style="4" bestFit="1" customWidth="1"/>
    <col min="9" max="9" width="14.5703125" style="4" bestFit="1" customWidth="1"/>
    <col min="10" max="10" width="12.5703125" style="4" customWidth="1"/>
    <col min="11" max="11" width="2.7109375" style="4" customWidth="1"/>
    <col min="12" max="12" width="2.7109375" style="23" customWidth="1"/>
    <col min="13" max="13" width="10.85546875" style="23" bestFit="1" customWidth="1"/>
    <col min="14" max="16" width="9.140625" style="23"/>
    <col min="17" max="17" width="2.7109375" style="23" customWidth="1"/>
    <col min="18" max="18" width="9.140625" style="23" customWidth="1"/>
    <col min="19" max="19" width="7.140625" style="23" customWidth="1"/>
    <col min="20" max="21" width="3.85546875" style="23" customWidth="1"/>
    <col min="22" max="22" width="4.42578125" style="4" customWidth="1"/>
    <col min="23" max="23" width="2.7109375" style="4" customWidth="1"/>
    <col min="24" max="24" width="4.28515625" style="4" customWidth="1"/>
    <col min="25" max="25" width="3.42578125" style="4" customWidth="1"/>
    <col min="26" max="26" width="9.140625" style="4"/>
    <col min="27" max="27" width="11.5703125" style="4" bestFit="1" customWidth="1"/>
    <col min="28" max="29" width="9.140625" style="4"/>
    <col min="30" max="30" width="11" style="4" bestFit="1" customWidth="1"/>
    <col min="31" max="16384" width="9.140625" style="4"/>
  </cols>
  <sheetData>
    <row r="1" spans="1:27" x14ac:dyDescent="0.25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2"/>
      <c r="W1" s="2"/>
      <c r="X1" s="2"/>
      <c r="Y1" s="2"/>
    </row>
    <row r="2" spans="1:27" x14ac:dyDescent="0.25">
      <c r="A2" s="1" t="s">
        <v>1</v>
      </c>
      <c r="B2" s="1"/>
      <c r="C2" s="1"/>
      <c r="D2" s="2"/>
      <c r="E2" s="2"/>
      <c r="F2" s="2"/>
      <c r="G2" s="2"/>
      <c r="H2" s="2"/>
      <c r="I2" s="2"/>
      <c r="J2" s="2"/>
      <c r="K2" s="2"/>
      <c r="L2" s="3"/>
      <c r="M2" s="3"/>
      <c r="N2" s="3"/>
      <c r="O2" s="3"/>
      <c r="P2" s="3"/>
      <c r="Q2" s="3"/>
      <c r="R2" s="3"/>
      <c r="S2" s="3"/>
      <c r="T2" s="3"/>
      <c r="U2" s="3"/>
      <c r="V2" s="2"/>
      <c r="W2" s="2"/>
      <c r="X2" s="2"/>
      <c r="Y2" s="2"/>
    </row>
    <row r="3" spans="1:27" x14ac:dyDescent="0.25">
      <c r="A3" s="1" t="s">
        <v>2</v>
      </c>
      <c r="B3" s="1"/>
      <c r="C3" s="1"/>
      <c r="D3" s="2"/>
      <c r="E3" s="2"/>
      <c r="F3" s="2"/>
      <c r="G3" s="2"/>
      <c r="H3" s="2"/>
      <c r="I3" s="2"/>
      <c r="J3" s="2"/>
      <c r="K3" s="2"/>
      <c r="L3" s="3"/>
      <c r="M3" s="3"/>
      <c r="N3" s="3"/>
      <c r="O3" s="3"/>
      <c r="P3" s="3"/>
      <c r="Q3" s="3"/>
      <c r="R3" s="3"/>
      <c r="S3" s="3"/>
      <c r="T3" s="3"/>
      <c r="U3" s="3"/>
      <c r="V3" s="2"/>
      <c r="W3" s="2"/>
      <c r="X3" s="2"/>
      <c r="Y3" s="2"/>
    </row>
    <row r="4" spans="1:27" x14ac:dyDescent="0.25">
      <c r="A4" s="1"/>
      <c r="B4" s="1"/>
      <c r="C4" s="1"/>
      <c r="D4" s="2"/>
      <c r="E4" s="2"/>
      <c r="F4" s="2"/>
      <c r="G4" s="2"/>
      <c r="H4" s="2"/>
      <c r="I4" s="2"/>
      <c r="J4" s="2"/>
      <c r="K4" s="2"/>
      <c r="L4" s="3"/>
      <c r="M4" s="3"/>
      <c r="N4" s="3"/>
      <c r="O4" s="3"/>
      <c r="P4" s="3"/>
      <c r="Q4" s="3"/>
      <c r="R4" s="3"/>
      <c r="S4" s="3"/>
      <c r="T4" s="3"/>
      <c r="U4" s="3"/>
      <c r="V4" s="2"/>
      <c r="W4" s="2"/>
      <c r="X4" s="2"/>
      <c r="Y4" s="2"/>
    </row>
    <row r="5" spans="1:27" x14ac:dyDescent="0.25">
      <c r="A5" s="1"/>
      <c r="B5" s="1"/>
      <c r="C5" s="1"/>
      <c r="D5" s="2"/>
      <c r="E5" s="2"/>
      <c r="F5" s="2"/>
      <c r="G5" s="2"/>
      <c r="H5" s="5">
        <v>2025</v>
      </c>
      <c r="I5" s="5"/>
      <c r="J5" s="5"/>
      <c r="K5" s="2"/>
      <c r="L5" s="3"/>
      <c r="M5" s="3"/>
      <c r="N5" s="3"/>
      <c r="O5" s="3"/>
      <c r="P5" s="3"/>
      <c r="Q5" s="3"/>
      <c r="R5" s="3"/>
      <c r="S5" s="3"/>
      <c r="T5" s="3"/>
      <c r="U5" s="3"/>
      <c r="V5" s="2"/>
      <c r="W5" s="2"/>
      <c r="X5" s="2"/>
      <c r="Y5" s="2"/>
    </row>
    <row r="6" spans="1:27" x14ac:dyDescent="0.25">
      <c r="A6" s="2"/>
      <c r="B6" s="2"/>
      <c r="C6" s="2"/>
      <c r="D6" s="6">
        <v>2024</v>
      </c>
      <c r="E6" s="6"/>
      <c r="F6" s="6"/>
      <c r="G6" s="6"/>
      <c r="H6" s="7" t="s">
        <v>3</v>
      </c>
      <c r="I6" s="6" t="s">
        <v>4</v>
      </c>
      <c r="J6" s="6"/>
      <c r="K6" s="8"/>
      <c r="L6" s="3"/>
      <c r="M6" s="3"/>
      <c r="N6" s="3"/>
      <c r="O6" s="3"/>
      <c r="P6" s="3"/>
      <c r="Q6" s="3"/>
      <c r="R6" s="3"/>
      <c r="S6" s="3"/>
      <c r="T6" s="3"/>
      <c r="U6" s="3"/>
      <c r="V6" s="2"/>
      <c r="W6" s="2"/>
      <c r="X6" s="2"/>
      <c r="Y6" s="2"/>
    </row>
    <row r="7" spans="1:27" x14ac:dyDescent="0.25">
      <c r="A7" s="2"/>
      <c r="B7" s="2"/>
      <c r="C7" s="2"/>
      <c r="D7" s="7" t="s">
        <v>5</v>
      </c>
      <c r="E7" s="7"/>
      <c r="F7" s="7"/>
      <c r="G7" s="7"/>
      <c r="H7" s="7" t="s">
        <v>6</v>
      </c>
      <c r="I7" s="7" t="s">
        <v>6</v>
      </c>
      <c r="J7" s="7"/>
      <c r="K7" s="9"/>
      <c r="L7" s="3"/>
      <c r="M7" s="3"/>
      <c r="N7" s="3"/>
      <c r="O7" s="3"/>
      <c r="P7" s="3"/>
      <c r="Q7" s="3"/>
      <c r="R7" s="3"/>
      <c r="S7" s="3"/>
      <c r="T7" s="3"/>
      <c r="U7" s="3"/>
      <c r="V7" s="2"/>
      <c r="W7" s="2"/>
      <c r="X7" s="2"/>
      <c r="Y7" s="2"/>
    </row>
    <row r="8" spans="1:27" x14ac:dyDescent="0.25">
      <c r="A8" s="2"/>
      <c r="B8" s="2"/>
      <c r="C8" s="2"/>
      <c r="D8" s="10" t="s">
        <v>7</v>
      </c>
      <c r="E8" s="7"/>
      <c r="F8" s="7"/>
      <c r="G8" s="7"/>
      <c r="H8" s="10" t="s">
        <v>8</v>
      </c>
      <c r="I8" s="10" t="s">
        <v>8</v>
      </c>
      <c r="J8" s="11" t="s">
        <v>9</v>
      </c>
      <c r="K8" s="12"/>
      <c r="L8" s="3"/>
      <c r="M8" s="13" t="s">
        <v>10</v>
      </c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</row>
    <row r="9" spans="1:27" x14ac:dyDescent="0.25">
      <c r="A9" s="14" t="s">
        <v>11</v>
      </c>
      <c r="B9" s="14"/>
      <c r="C9" s="14"/>
      <c r="D9" s="14">
        <f>54015445*2</f>
        <v>108030890</v>
      </c>
      <c r="E9" s="14"/>
      <c r="F9" s="14"/>
      <c r="G9" s="14"/>
      <c r="H9" s="14">
        <v>112706411.82600303</v>
      </c>
      <c r="I9" s="14">
        <v>112706411.82600303</v>
      </c>
      <c r="J9" s="14">
        <f t="shared" ref="J9:J14" si="0">+I9-H9</f>
        <v>0</v>
      </c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</row>
    <row r="10" spans="1:27" ht="18" x14ac:dyDescent="0.25">
      <c r="A10" s="14" t="s">
        <v>12</v>
      </c>
      <c r="B10" s="14"/>
      <c r="C10" s="14"/>
      <c r="D10" s="15">
        <f>+D9-D11</f>
        <v>87603820.61999999</v>
      </c>
      <c r="E10" s="15"/>
      <c r="F10" s="15"/>
      <c r="G10" s="15"/>
      <c r="H10" s="15">
        <v>90771971.904554009</v>
      </c>
      <c r="I10" s="15">
        <v>89010918.250517651</v>
      </c>
      <c r="J10" s="15">
        <f t="shared" si="0"/>
        <v>-1761053.654036358</v>
      </c>
      <c r="K10" s="15"/>
      <c r="L10" s="14"/>
      <c r="M10" s="14" t="s">
        <v>13</v>
      </c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</row>
    <row r="11" spans="1:27" ht="21.75" customHeight="1" x14ac:dyDescent="0.25">
      <c r="A11" s="3" t="s">
        <v>14</v>
      </c>
      <c r="B11" s="3"/>
      <c r="C11" s="3"/>
      <c r="D11" s="3">
        <f>+'[1] Roll Up'!G123</f>
        <v>20427069.38000001</v>
      </c>
      <c r="E11" s="3"/>
      <c r="F11" s="3"/>
      <c r="G11" s="3"/>
      <c r="H11" s="3">
        <v>21934439.921449017</v>
      </c>
      <c r="I11" s="3">
        <f>+'[1] Roll Up'!K123</f>
        <v>23695493.575485375</v>
      </c>
      <c r="J11" s="3">
        <f t="shared" si="0"/>
        <v>1761053.654036358</v>
      </c>
      <c r="K11" s="14"/>
      <c r="L11" s="16"/>
      <c r="M11" s="16"/>
      <c r="N11" s="17"/>
      <c r="O11" s="16"/>
      <c r="P11" s="16"/>
      <c r="Q11" s="18"/>
      <c r="R11" s="18"/>
      <c r="S11" s="18"/>
      <c r="T11" s="14"/>
      <c r="U11" s="14"/>
      <c r="V11" s="14"/>
      <c r="W11" s="14"/>
      <c r="X11" s="14"/>
      <c r="Y11" s="14"/>
      <c r="AA11" s="4">
        <f>+H11-21934439</f>
        <v>0.92144901677966118</v>
      </c>
    </row>
    <row r="12" spans="1:27" s="20" customFormat="1" x14ac:dyDescent="0.25">
      <c r="A12" s="14" t="s">
        <v>15</v>
      </c>
      <c r="B12" s="14"/>
      <c r="C12" s="14"/>
      <c r="D12" s="14">
        <f>+'[1] Roll Up'!G124</f>
        <v>21486929.400000002</v>
      </c>
      <c r="E12" s="14"/>
      <c r="F12" s="14"/>
      <c r="G12" s="14"/>
      <c r="H12" s="14">
        <v>29332281.875865422</v>
      </c>
      <c r="I12" s="14">
        <v>29332281.875865422</v>
      </c>
      <c r="J12" s="14">
        <f t="shared" si="0"/>
        <v>0</v>
      </c>
      <c r="K12" s="14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</row>
    <row r="13" spans="1:27" ht="18" x14ac:dyDescent="0.25">
      <c r="A13" s="14" t="s">
        <v>16</v>
      </c>
      <c r="B13" s="14"/>
      <c r="C13" s="14"/>
      <c r="D13" s="15">
        <f>+'[1] Roll Up'!G125</f>
        <v>1558271.7</v>
      </c>
      <c r="E13" s="15"/>
      <c r="F13" s="15"/>
      <c r="G13" s="15"/>
      <c r="H13" s="15">
        <v>1432000</v>
      </c>
      <c r="I13" s="15">
        <v>1678000</v>
      </c>
      <c r="J13" s="15">
        <f>+I13-H13</f>
        <v>246000</v>
      </c>
      <c r="K13" s="15"/>
      <c r="L13" s="14"/>
      <c r="M13" s="21" t="s">
        <v>17</v>
      </c>
      <c r="N13" s="21"/>
      <c r="O13" s="21"/>
      <c r="P13" s="21"/>
      <c r="Q13" s="21"/>
      <c r="R13" s="21"/>
      <c r="S13" s="21"/>
      <c r="T13" s="14"/>
      <c r="U13" s="14"/>
      <c r="V13" s="14"/>
      <c r="W13" s="14"/>
      <c r="X13" s="14"/>
      <c r="Y13" s="14"/>
    </row>
    <row r="14" spans="1:27" s="23" customFormat="1" ht="21.95" customHeight="1" x14ac:dyDescent="0.25">
      <c r="A14" s="3" t="s">
        <v>18</v>
      </c>
      <c r="B14" s="3"/>
      <c r="C14" s="3"/>
      <c r="D14" s="3">
        <f>SUM(D11:D13)</f>
        <v>43472270.480000019</v>
      </c>
      <c r="E14" s="3"/>
      <c r="F14" s="3"/>
      <c r="G14" s="3"/>
      <c r="H14" s="3">
        <v>52698721.797314435</v>
      </c>
      <c r="I14" s="3">
        <f>+I11+I12+I13</f>
        <v>54705775.451350793</v>
      </c>
      <c r="J14" s="3">
        <f t="shared" si="0"/>
        <v>2007053.654036358</v>
      </c>
      <c r="K14" s="3"/>
      <c r="L14" s="22"/>
      <c r="M14" s="22"/>
      <c r="N14" s="22"/>
      <c r="O14" s="22"/>
      <c r="P14" s="22"/>
      <c r="Q14" s="22"/>
      <c r="R14" s="22"/>
      <c r="S14" s="22"/>
      <c r="T14" s="3"/>
      <c r="U14" s="3"/>
      <c r="V14" s="3"/>
      <c r="W14" s="3"/>
      <c r="X14" s="3"/>
      <c r="Y14" s="3"/>
    </row>
    <row r="15" spans="1:27" ht="9" customHeight="1" x14ac:dyDescent="0.2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7" x14ac:dyDescent="0.25">
      <c r="A16" s="14" t="str">
        <f>+'[1] Roll Up'!B8</f>
        <v>Salaries - Administration</v>
      </c>
      <c r="B16" s="14"/>
      <c r="C16" s="14"/>
      <c r="D16" s="14">
        <f>+'[1] Roll Up'!G8</f>
        <v>3292124.1799999988</v>
      </c>
      <c r="E16" s="14"/>
      <c r="F16" s="14"/>
      <c r="G16" s="14"/>
      <c r="H16" s="14">
        <v>4032905.2059901217</v>
      </c>
      <c r="I16" s="14">
        <v>4040009.3547791964</v>
      </c>
      <c r="J16" s="14">
        <f>+I16-H16</f>
        <v>7104.1487890747376</v>
      </c>
      <c r="K16" s="14"/>
      <c r="L16" s="16"/>
      <c r="M16" s="16" t="s">
        <v>19</v>
      </c>
      <c r="N16" s="16"/>
      <c r="O16" s="16"/>
      <c r="P16" s="16"/>
      <c r="Q16" s="16"/>
      <c r="R16" s="16"/>
      <c r="S16" s="16"/>
      <c r="T16" s="14"/>
      <c r="U16" s="14"/>
      <c r="V16" s="14"/>
      <c r="W16" s="14"/>
      <c r="X16" s="14"/>
      <c r="Y16" s="14"/>
    </row>
    <row r="17" spans="1:28" x14ac:dyDescent="0.25">
      <c r="A17" s="14" t="str">
        <f>+'[1] Roll Up'!B9</f>
        <v>Salaries - Regular</v>
      </c>
      <c r="B17" s="14"/>
      <c r="C17" s="14"/>
      <c r="D17" s="14">
        <f>+'[1] Roll Up'!G9</f>
        <v>11780289.480000002</v>
      </c>
      <c r="E17" s="14"/>
      <c r="F17" s="14"/>
      <c r="G17" s="14"/>
      <c r="H17" s="14">
        <v>12715956.851351487</v>
      </c>
      <c r="I17" s="14">
        <v>12714560.818083905</v>
      </c>
      <c r="J17" s="14">
        <f t="shared" ref="J17:J26" si="1">+I17-H17</f>
        <v>-1396.0332675818354</v>
      </c>
      <c r="K17" s="14"/>
      <c r="L17" s="16"/>
      <c r="M17" s="16" t="s">
        <v>20</v>
      </c>
      <c r="N17" s="16"/>
      <c r="O17" s="16"/>
      <c r="P17" s="16"/>
      <c r="Q17" s="16"/>
      <c r="R17" s="16"/>
      <c r="S17" s="2"/>
      <c r="T17" s="14"/>
      <c r="U17" s="14"/>
      <c r="V17" s="14"/>
      <c r="W17" s="16"/>
      <c r="X17" s="16"/>
      <c r="Y17" s="14"/>
    </row>
    <row r="18" spans="1:28" x14ac:dyDescent="0.25">
      <c r="A18" s="14" t="str">
        <f>+'[1] Roll Up'!B10</f>
        <v>Salaries - Ot/Events/Oot</v>
      </c>
      <c r="B18" s="14"/>
      <c r="C18" s="14"/>
      <c r="D18" s="14">
        <f>+'[1] Roll Up'!G10</f>
        <v>3612742.68</v>
      </c>
      <c r="E18" s="14"/>
      <c r="F18" s="14"/>
      <c r="G18" s="14"/>
      <c r="H18" s="14">
        <v>4309997.0356192878</v>
      </c>
      <c r="I18" s="14">
        <v>4309917.2899316158</v>
      </c>
      <c r="J18" s="14">
        <f t="shared" si="1"/>
        <v>-79.745687671937048</v>
      </c>
      <c r="K18" s="14"/>
      <c r="L18" s="16"/>
      <c r="M18" s="16" t="s">
        <v>21</v>
      </c>
      <c r="N18" s="16"/>
      <c r="O18" s="16"/>
      <c r="P18" s="16"/>
      <c r="Q18" s="16"/>
      <c r="R18" s="16"/>
      <c r="S18" s="2"/>
      <c r="T18" s="14"/>
      <c r="U18" s="14"/>
      <c r="V18" s="14"/>
      <c r="W18" s="16"/>
      <c r="X18" s="16"/>
      <c r="Y18" s="14"/>
    </row>
    <row r="19" spans="1:28" x14ac:dyDescent="0.25">
      <c r="A19" s="14" t="str">
        <f>+'[1] Roll Up'!B11</f>
        <v>Commissioner Fees</v>
      </c>
      <c r="B19" s="14"/>
      <c r="C19" s="14"/>
      <c r="D19" s="14">
        <f>+'[1] Roll Up'!G11</f>
        <v>20428</v>
      </c>
      <c r="E19" s="14"/>
      <c r="F19" s="14"/>
      <c r="G19" s="14"/>
      <c r="H19" s="14">
        <v>16354</v>
      </c>
      <c r="I19" s="14">
        <v>16354</v>
      </c>
      <c r="J19" s="14">
        <f t="shared" si="1"/>
        <v>0</v>
      </c>
      <c r="K19" s="14"/>
      <c r="L19" s="16"/>
      <c r="M19" s="16" t="s">
        <v>22</v>
      </c>
      <c r="N19" s="16"/>
      <c r="O19" s="16"/>
      <c r="P19" s="16"/>
      <c r="Q19" s="16"/>
      <c r="R19" s="16"/>
      <c r="S19" s="2"/>
      <c r="T19" s="14"/>
      <c r="U19" s="14"/>
      <c r="V19" s="14"/>
      <c r="W19" s="16"/>
      <c r="X19" s="16"/>
      <c r="Y19" s="14"/>
    </row>
    <row r="20" spans="1:28" x14ac:dyDescent="0.25">
      <c r="A20" s="14" t="str">
        <f>+'[1] Roll Up'!B12</f>
        <v>PTO</v>
      </c>
      <c r="B20" s="14"/>
      <c r="C20" s="14"/>
      <c r="D20" s="14">
        <f>+'[1] Roll Up'!G12</f>
        <v>1153531.6199999999</v>
      </c>
      <c r="E20" s="14"/>
      <c r="F20" s="14"/>
      <c r="G20" s="14"/>
      <c r="H20" s="14">
        <v>1415084.4777580497</v>
      </c>
      <c r="I20" s="14">
        <v>1415586.0276574276</v>
      </c>
      <c r="J20" s="14">
        <f t="shared" si="1"/>
        <v>501.54989937786013</v>
      </c>
      <c r="K20" s="14"/>
      <c r="L20" s="16"/>
      <c r="M20" s="16"/>
      <c r="N20" s="16"/>
      <c r="O20" s="16"/>
      <c r="P20" s="16"/>
      <c r="Q20" s="16"/>
      <c r="R20" s="16"/>
      <c r="S20" s="2"/>
      <c r="T20" s="14"/>
      <c r="U20" s="14"/>
      <c r="V20" s="14"/>
      <c r="W20" s="16"/>
      <c r="X20" s="16"/>
      <c r="Y20" s="14"/>
    </row>
    <row r="21" spans="1:28" x14ac:dyDescent="0.25">
      <c r="A21" s="14" t="str">
        <f>+'[1] Roll Up'!B13</f>
        <v>Other Paid Leave</v>
      </c>
      <c r="B21" s="14"/>
      <c r="C21" s="14"/>
      <c r="D21" s="14">
        <f>+'[1] Roll Up'!G13</f>
        <v>42182.879999999997</v>
      </c>
      <c r="E21" s="14"/>
      <c r="F21" s="14"/>
      <c r="G21" s="14"/>
      <c r="H21" s="14">
        <v>59219.202102205294</v>
      </c>
      <c r="I21" s="14">
        <v>59219.202102205294</v>
      </c>
      <c r="J21" s="14">
        <f t="shared" si="1"/>
        <v>0</v>
      </c>
      <c r="K21" s="14"/>
      <c r="L21" s="2"/>
      <c r="M21" s="2"/>
      <c r="N21" s="16"/>
      <c r="O21" s="16"/>
      <c r="P21" s="16"/>
      <c r="Q21" s="2"/>
      <c r="R21" s="2"/>
      <c r="S21" s="2"/>
      <c r="T21" s="14"/>
      <c r="U21" s="14"/>
      <c r="V21" s="14"/>
      <c r="W21" s="14"/>
      <c r="X21" s="14"/>
      <c r="Y21" s="14"/>
    </row>
    <row r="22" spans="1:28" x14ac:dyDescent="0.25">
      <c r="A22" s="14" t="str">
        <f>+'[1] Roll Up'!B14</f>
        <v>Employee Benefits-Insurance</v>
      </c>
      <c r="B22" s="14"/>
      <c r="C22" s="14"/>
      <c r="D22" s="14">
        <f>+'[1] Roll Up'!G14</f>
        <v>3115356.4600000028</v>
      </c>
      <c r="E22" s="14"/>
      <c r="F22" s="14"/>
      <c r="G22" s="14"/>
      <c r="H22" s="14">
        <v>3383277.1155600031</v>
      </c>
      <c r="I22" s="14">
        <v>3383277.1155600031</v>
      </c>
      <c r="J22" s="14">
        <f t="shared" si="1"/>
        <v>0</v>
      </c>
      <c r="K22" s="14"/>
      <c r="L22" s="21"/>
      <c r="M22" s="21"/>
      <c r="N22" s="16"/>
      <c r="O22" s="16"/>
      <c r="P22" s="16"/>
      <c r="Q22" s="16"/>
      <c r="R22" s="16"/>
      <c r="S22" s="16"/>
      <c r="T22" s="14"/>
      <c r="U22" s="14"/>
      <c r="V22" s="14"/>
      <c r="W22" s="14"/>
      <c r="X22" s="14"/>
      <c r="Y22" s="14"/>
    </row>
    <row r="23" spans="1:28" x14ac:dyDescent="0.25">
      <c r="A23" s="14" t="str">
        <f>+'[1] Roll Up'!B15</f>
        <v>Employee Benefits-Pension</v>
      </c>
      <c r="B23" s="14"/>
      <c r="C23" s="14"/>
      <c r="D23" s="14">
        <f>+'[1] Roll Up'!G15</f>
        <v>2088345.32</v>
      </c>
      <c r="E23" s="14"/>
      <c r="F23" s="14"/>
      <c r="G23" s="14"/>
      <c r="H23" s="14">
        <v>2517986.3644017288</v>
      </c>
      <c r="I23" s="14">
        <v>2517985.9791124142</v>
      </c>
      <c r="J23" s="14">
        <f t="shared" si="1"/>
        <v>-0.38528931466862559</v>
      </c>
      <c r="K23" s="14"/>
      <c r="L23" s="14"/>
      <c r="M23" s="14"/>
      <c r="N23" s="16"/>
      <c r="O23" s="16"/>
      <c r="P23" s="16"/>
      <c r="Q23" s="16"/>
      <c r="R23" s="16"/>
      <c r="S23" s="16"/>
      <c r="T23" s="14"/>
      <c r="U23" s="14"/>
      <c r="V23" s="14"/>
      <c r="W23" s="14"/>
      <c r="X23" s="14"/>
      <c r="Y23" s="14"/>
    </row>
    <row r="24" spans="1:28" x14ac:dyDescent="0.25">
      <c r="A24" s="14" t="str">
        <f>+'[1] Roll Up'!B16</f>
        <v>Employee Benefits-Other</v>
      </c>
      <c r="B24" s="14"/>
      <c r="C24" s="14"/>
      <c r="D24" s="14">
        <f>+'[1] Roll Up'!G16</f>
        <v>43076.08</v>
      </c>
      <c r="E24" s="14"/>
      <c r="F24" s="14"/>
      <c r="G24" s="14"/>
      <c r="H24" s="14">
        <v>28051.241899999997</v>
      </c>
      <c r="I24" s="14">
        <v>28051.241899999997</v>
      </c>
      <c r="J24" s="14">
        <f t="shared" si="1"/>
        <v>0</v>
      </c>
      <c r="K24" s="14"/>
      <c r="L24" s="14"/>
      <c r="M24" s="14"/>
      <c r="N24" s="16"/>
      <c r="O24" s="16"/>
      <c r="P24" s="16"/>
      <c r="Q24" s="16"/>
      <c r="R24" s="16"/>
      <c r="S24" s="16"/>
      <c r="T24" s="14"/>
      <c r="U24" s="14"/>
      <c r="V24" s="14"/>
      <c r="W24" s="14"/>
      <c r="X24" s="14"/>
      <c r="Y24" s="14"/>
    </row>
    <row r="25" spans="1:28" x14ac:dyDescent="0.25">
      <c r="A25" s="14" t="str">
        <f>+'[1] Roll Up'!B17</f>
        <v>Payroll Taxes - Fica/Med.</v>
      </c>
      <c r="B25" s="14"/>
      <c r="C25" s="14"/>
      <c r="D25" s="14">
        <f>+'[1] Roll Up'!G17</f>
        <v>1519975.8599999999</v>
      </c>
      <c r="E25" s="14"/>
      <c r="F25" s="14"/>
      <c r="G25" s="14"/>
      <c r="H25" s="14">
        <v>1553798.7452473138</v>
      </c>
      <c r="I25" s="14">
        <v>1575888.5206682298</v>
      </c>
      <c r="J25" s="14">
        <f t="shared" si="1"/>
        <v>22089.775420916034</v>
      </c>
      <c r="K25" s="14"/>
      <c r="L25" s="14"/>
      <c r="M25" s="14" t="s">
        <v>23</v>
      </c>
      <c r="N25" s="16"/>
      <c r="O25" s="16"/>
      <c r="P25" s="16"/>
      <c r="Q25" s="16"/>
      <c r="R25" s="16"/>
      <c r="S25" s="16"/>
      <c r="T25" s="14"/>
      <c r="U25" s="14"/>
      <c r="V25" s="14"/>
      <c r="W25" s="14"/>
      <c r="X25" s="14"/>
      <c r="Y25" s="14"/>
    </row>
    <row r="26" spans="1:28" x14ac:dyDescent="0.25">
      <c r="A26" s="14" t="str">
        <f>+'[1] Roll Up'!B18</f>
        <v>Payroll Taxes - Suta</v>
      </c>
      <c r="B26" s="14"/>
      <c r="C26" s="14"/>
      <c r="D26" s="14">
        <f>+'[1] Roll Up'!G18</f>
        <v>38704.199999999997</v>
      </c>
      <c r="E26" s="14"/>
      <c r="F26" s="14"/>
      <c r="G26" s="14"/>
      <c r="H26" s="14">
        <v>38704.199999999997</v>
      </c>
      <c r="I26" s="14">
        <v>38704.199999999997</v>
      </c>
      <c r="J26" s="14">
        <f t="shared" si="1"/>
        <v>0</v>
      </c>
      <c r="K26" s="14"/>
      <c r="L26" s="14"/>
      <c r="M26" s="14"/>
      <c r="N26" s="16"/>
      <c r="O26" s="16"/>
      <c r="P26" s="16"/>
      <c r="Q26" s="16"/>
      <c r="R26" s="16"/>
      <c r="S26" s="16"/>
      <c r="T26" s="14"/>
      <c r="U26" s="14"/>
      <c r="V26" s="14"/>
      <c r="W26" s="14"/>
      <c r="X26" s="14"/>
      <c r="Y26" s="14"/>
    </row>
    <row r="27" spans="1:28" ht="18" x14ac:dyDescent="0.25">
      <c r="A27" s="14" t="str">
        <f>+'[1] Roll Up'!B19</f>
        <v>Workmans Comp Insurance</v>
      </c>
      <c r="B27" s="14"/>
      <c r="C27" s="14"/>
      <c r="D27" s="15">
        <f>+'[1] Roll Up'!G19</f>
        <v>525517.05999999994</v>
      </c>
      <c r="E27" s="15"/>
      <c r="F27" s="15"/>
      <c r="G27" s="15"/>
      <c r="H27" s="15">
        <v>582662</v>
      </c>
      <c r="I27" s="15">
        <v>582662</v>
      </c>
      <c r="J27" s="15">
        <f>+I27-H27</f>
        <v>0</v>
      </c>
      <c r="K27" s="15"/>
      <c r="L27" s="16"/>
      <c r="M27" s="14"/>
      <c r="N27" s="16"/>
      <c r="O27" s="16"/>
      <c r="P27" s="16"/>
      <c r="Q27" s="16"/>
      <c r="R27" s="16"/>
      <c r="S27" s="16"/>
      <c r="T27" s="14"/>
      <c r="U27" s="14"/>
      <c r="V27" s="14"/>
      <c r="W27" s="14"/>
      <c r="X27" s="14"/>
      <c r="Y27" s="14"/>
    </row>
    <row r="28" spans="1:28" s="23" customFormat="1" ht="21.95" customHeight="1" x14ac:dyDescent="0.25">
      <c r="A28" s="3" t="str">
        <f>+'[1] Roll Up'!B20</f>
        <v>Total Salaries &amp; Benefits</v>
      </c>
      <c r="B28" s="3"/>
      <c r="C28" s="3"/>
      <c r="D28" s="3">
        <f>SUM(D16:D27)</f>
        <v>27232273.82</v>
      </c>
      <c r="E28" s="3"/>
      <c r="F28" s="3"/>
      <c r="G28" s="3"/>
      <c r="H28" s="3">
        <v>30653996.439930197</v>
      </c>
      <c r="I28" s="3">
        <f>SUM(I16:I27)</f>
        <v>30682215.749794997</v>
      </c>
      <c r="J28" s="3">
        <f>SUM(J16:J27)</f>
        <v>28219.309864800191</v>
      </c>
      <c r="K28" s="3"/>
      <c r="L28" s="22"/>
      <c r="M28" s="22"/>
      <c r="N28" s="22"/>
      <c r="O28" s="22"/>
      <c r="P28" s="22"/>
      <c r="Q28" s="22"/>
      <c r="R28" s="22"/>
      <c r="S28" s="22"/>
      <c r="T28" s="3"/>
      <c r="U28" s="3"/>
      <c r="V28" s="3"/>
      <c r="W28" s="3"/>
      <c r="X28" s="3"/>
      <c r="Y28" s="3"/>
      <c r="AB28" s="4"/>
    </row>
    <row r="29" spans="1:28" ht="9" customHeight="1" x14ac:dyDescent="0.2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21"/>
      <c r="O29" s="21"/>
      <c r="P29" s="21"/>
      <c r="Q29" s="21"/>
      <c r="R29" s="21"/>
      <c r="S29" s="21"/>
      <c r="T29" s="14"/>
      <c r="U29" s="14"/>
      <c r="V29" s="14"/>
      <c r="W29" s="14"/>
      <c r="X29" s="14"/>
      <c r="Y29" s="14"/>
    </row>
    <row r="30" spans="1:28" x14ac:dyDescent="0.25">
      <c r="A30" s="24" t="s">
        <v>24</v>
      </c>
      <c r="B30" s="24"/>
      <c r="C30" s="24"/>
      <c r="D30" s="14">
        <f>+'[1] Roll Up'!G193</f>
        <v>561386.3600000001</v>
      </c>
      <c r="E30" s="14"/>
      <c r="F30" s="14"/>
      <c r="G30" s="14"/>
      <c r="H30" s="14">
        <v>609486.72000000009</v>
      </c>
      <c r="I30" s="14">
        <v>1109487</v>
      </c>
      <c r="J30" s="14">
        <f t="shared" ref="J30:J35" si="2">+I30-H30</f>
        <v>500000.27999999991</v>
      </c>
      <c r="K30" s="14"/>
      <c r="L30" s="16"/>
      <c r="M30" s="16" t="s">
        <v>25</v>
      </c>
      <c r="N30" s="16"/>
      <c r="O30" s="16"/>
      <c r="P30" s="16"/>
      <c r="Q30" s="16"/>
      <c r="R30" s="16"/>
      <c r="S30" s="16"/>
      <c r="T30" s="14"/>
      <c r="U30" s="14"/>
      <c r="V30" s="14"/>
      <c r="W30" s="14"/>
      <c r="X30" s="14"/>
      <c r="Y30" s="14"/>
    </row>
    <row r="31" spans="1:28" x14ac:dyDescent="0.25">
      <c r="A31" s="24" t="s">
        <v>26</v>
      </c>
      <c r="B31" s="24"/>
      <c r="C31" s="24"/>
      <c r="D31" s="14">
        <f>+'[1] Roll Up'!G194</f>
        <v>1026348.1800000002</v>
      </c>
      <c r="E31" s="14"/>
      <c r="F31" s="14"/>
      <c r="G31" s="14"/>
      <c r="H31" s="14">
        <v>1262660.1529999999</v>
      </c>
      <c r="I31" s="14">
        <v>1262660.1529999999</v>
      </c>
      <c r="J31" s="14">
        <f t="shared" si="2"/>
        <v>0</v>
      </c>
      <c r="K31" s="14"/>
      <c r="L31" s="16"/>
      <c r="M31" s="16"/>
      <c r="N31" s="16"/>
      <c r="O31" s="16"/>
      <c r="P31" s="16"/>
      <c r="Q31" s="16"/>
      <c r="R31" s="16"/>
      <c r="S31" s="16"/>
      <c r="T31" s="14"/>
      <c r="U31" s="14"/>
      <c r="V31" s="14"/>
      <c r="W31" s="14"/>
      <c r="X31" s="14"/>
      <c r="Y31" s="14"/>
    </row>
    <row r="32" spans="1:28" x14ac:dyDescent="0.25">
      <c r="A32" s="24" t="s">
        <v>27</v>
      </c>
      <c r="B32" s="24"/>
      <c r="C32" s="24"/>
      <c r="D32" s="14">
        <f>+'[1] Roll Up'!G195</f>
        <v>1571659.7400000002</v>
      </c>
      <c r="E32" s="14"/>
      <c r="F32" s="14"/>
      <c r="G32" s="14"/>
      <c r="H32" s="14">
        <v>1745656.8071999999</v>
      </c>
      <c r="I32" s="14">
        <v>1815656.8071999999</v>
      </c>
      <c r="J32" s="14">
        <f t="shared" si="2"/>
        <v>70000</v>
      </c>
      <c r="K32" s="14"/>
      <c r="L32" s="16"/>
      <c r="M32" s="16" t="s">
        <v>28</v>
      </c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</row>
    <row r="33" spans="1:25" x14ac:dyDescent="0.25">
      <c r="A33" s="24" t="s">
        <v>29</v>
      </c>
      <c r="B33" s="24"/>
      <c r="C33" s="24"/>
      <c r="D33" s="25">
        <f>+'[1] Roll Up'!G196</f>
        <v>86009.400000000009</v>
      </c>
      <c r="E33" s="25"/>
      <c r="F33" s="25"/>
      <c r="G33" s="25"/>
      <c r="H33" s="25">
        <v>88909</v>
      </c>
      <c r="I33" s="14">
        <v>168909</v>
      </c>
      <c r="J33" s="14">
        <f t="shared" si="2"/>
        <v>80000</v>
      </c>
      <c r="K33" s="25"/>
      <c r="L33" s="14"/>
      <c r="M33" s="16" t="s">
        <v>30</v>
      </c>
      <c r="N33" s="16"/>
      <c r="O33" s="16"/>
      <c r="P33" s="16"/>
      <c r="Q33" s="16"/>
      <c r="R33" s="16"/>
      <c r="S33" s="16"/>
      <c r="T33" s="14"/>
      <c r="U33" s="14"/>
      <c r="V33" s="14"/>
      <c r="W33" s="14"/>
      <c r="X33" s="14"/>
      <c r="Y33" s="14"/>
    </row>
    <row r="34" spans="1:25" x14ac:dyDescent="0.25">
      <c r="A34" s="24" t="s">
        <v>31</v>
      </c>
      <c r="B34" s="24"/>
      <c r="C34" s="24"/>
      <c r="D34" s="25">
        <f>+'[1] Roll Up'!G197</f>
        <v>139782.5</v>
      </c>
      <c r="E34" s="25"/>
      <c r="F34" s="25"/>
      <c r="G34" s="25"/>
      <c r="H34" s="25">
        <v>133259.87459999998</v>
      </c>
      <c r="I34" s="14">
        <v>133259.87459999998</v>
      </c>
      <c r="J34" s="14">
        <f t="shared" si="2"/>
        <v>0</v>
      </c>
      <c r="K34" s="25"/>
      <c r="L34" s="16"/>
      <c r="M34" s="16"/>
      <c r="N34" s="16"/>
      <c r="O34" s="16"/>
      <c r="P34" s="16"/>
      <c r="Q34" s="16"/>
      <c r="R34" s="16"/>
      <c r="S34" s="16"/>
      <c r="T34" s="14"/>
      <c r="U34" s="14"/>
      <c r="V34" s="14"/>
      <c r="W34" s="14"/>
      <c r="X34" s="14"/>
      <c r="Y34" s="14"/>
    </row>
    <row r="35" spans="1:25" x14ac:dyDescent="0.25">
      <c r="A35" s="24" t="s">
        <v>32</v>
      </c>
      <c r="B35" s="24"/>
      <c r="C35" s="24"/>
      <c r="D35" s="25">
        <f>+'[1] Roll Up'!G198</f>
        <v>104686.94</v>
      </c>
      <c r="E35" s="25"/>
      <c r="F35" s="25"/>
      <c r="G35" s="25"/>
      <c r="H35" s="25">
        <v>120000</v>
      </c>
      <c r="I35" s="14">
        <v>120000</v>
      </c>
      <c r="J35" s="14">
        <f t="shared" si="2"/>
        <v>0</v>
      </c>
      <c r="K35" s="25"/>
      <c r="L35" s="14"/>
      <c r="M35" s="21"/>
      <c r="N35" s="21"/>
      <c r="O35" s="21"/>
      <c r="P35" s="21"/>
      <c r="Q35" s="21"/>
      <c r="R35" s="21"/>
      <c r="S35" s="21"/>
      <c r="T35" s="14"/>
      <c r="U35" s="14"/>
      <c r="V35" s="14"/>
      <c r="W35" s="14"/>
      <c r="X35" s="14"/>
      <c r="Y35" s="14"/>
    </row>
    <row r="36" spans="1:25" ht="18" x14ac:dyDescent="0.25">
      <c r="A36" s="24" t="s">
        <v>33</v>
      </c>
      <c r="B36" s="24"/>
      <c r="C36" s="24"/>
      <c r="D36" s="26">
        <f>+'[1] Roll Up'!G199</f>
        <v>114775.19999999998</v>
      </c>
      <c r="E36" s="25"/>
      <c r="F36" s="25"/>
      <c r="G36" s="25"/>
      <c r="H36" s="26">
        <v>118174.25539999998</v>
      </c>
      <c r="I36" s="15">
        <v>618174.25540000002</v>
      </c>
      <c r="J36" s="15">
        <f>+I36-H36</f>
        <v>500000.00000000006</v>
      </c>
      <c r="K36" s="26"/>
      <c r="L36" s="16"/>
      <c r="M36" s="16" t="s">
        <v>34</v>
      </c>
      <c r="N36" s="16"/>
      <c r="O36" s="16"/>
      <c r="P36" s="16"/>
      <c r="Q36" s="16"/>
      <c r="R36" s="16"/>
      <c r="S36" s="16"/>
      <c r="T36" s="14"/>
      <c r="U36" s="14"/>
      <c r="V36" s="14"/>
      <c r="W36" s="14"/>
      <c r="X36" s="14"/>
      <c r="Y36" s="14"/>
    </row>
    <row r="37" spans="1:25" s="23" customFormat="1" ht="21.95" customHeight="1" x14ac:dyDescent="0.25">
      <c r="A37" s="27" t="s">
        <v>35</v>
      </c>
      <c r="B37" s="27"/>
      <c r="C37" s="27"/>
      <c r="D37" s="28">
        <f>SUM(D30:D36)</f>
        <v>3604648.3200000003</v>
      </c>
      <c r="E37" s="28"/>
      <c r="F37" s="28"/>
      <c r="G37" s="28"/>
      <c r="H37" s="28">
        <v>4078146.8102000002</v>
      </c>
      <c r="I37" s="3">
        <f>SUM(I30:I36)</f>
        <v>5228147.0901999995</v>
      </c>
      <c r="J37" s="3">
        <f>SUM(J30:J36)</f>
        <v>1150000.28</v>
      </c>
      <c r="K37" s="28"/>
      <c r="L37" s="3"/>
      <c r="M37" s="3"/>
      <c r="N37" s="29"/>
      <c r="O37" s="29"/>
      <c r="P37" s="29"/>
      <c r="Q37" s="29"/>
      <c r="R37" s="29"/>
      <c r="S37" s="29"/>
      <c r="T37" s="3"/>
      <c r="U37" s="3"/>
      <c r="V37" s="3"/>
      <c r="W37" s="3"/>
      <c r="X37" s="3"/>
      <c r="Y37" s="3"/>
    </row>
    <row r="38" spans="1:25" ht="9" customHeight="1" x14ac:dyDescent="0.25">
      <c r="A38" s="30"/>
      <c r="B38" s="30"/>
      <c r="C38" s="30"/>
      <c r="D38" s="25"/>
      <c r="E38" s="25"/>
      <c r="F38" s="25"/>
      <c r="G38" s="25"/>
      <c r="H38" s="25"/>
      <c r="I38" s="25"/>
      <c r="J38" s="25"/>
      <c r="K38" s="25"/>
      <c r="L38" s="14"/>
      <c r="M38" s="14"/>
      <c r="N38" s="16"/>
      <c r="O38" s="16"/>
      <c r="P38" s="16"/>
      <c r="Q38" s="16"/>
      <c r="R38" s="16"/>
      <c r="S38" s="16"/>
      <c r="T38" s="14"/>
      <c r="U38" s="14"/>
      <c r="V38" s="14"/>
      <c r="W38" s="14"/>
      <c r="X38" s="14"/>
      <c r="Y38" s="14"/>
    </row>
    <row r="39" spans="1:25" ht="31.5" customHeight="1" x14ac:dyDescent="0.25">
      <c r="A39" s="24" t="s">
        <v>36</v>
      </c>
      <c r="B39" s="24"/>
      <c r="C39" s="24"/>
      <c r="D39" s="25">
        <f>+'[1] Roll Up'!G201</f>
        <v>1899731.3</v>
      </c>
      <c r="E39" s="25">
        <f>+'[1] Roll Up'!H201</f>
        <v>0</v>
      </c>
      <c r="F39" s="25">
        <f>+'[1] Roll Up'!I201</f>
        <v>0</v>
      </c>
      <c r="G39" s="25">
        <f>+'[1] Roll Up'!J201</f>
        <v>0</v>
      </c>
      <c r="H39" s="25">
        <v>2053535.4739800002</v>
      </c>
      <c r="I39" s="25">
        <v>2174235.4739800002</v>
      </c>
      <c r="J39" s="14">
        <f>+I39-H39</f>
        <v>120700</v>
      </c>
      <c r="K39" s="25"/>
      <c r="L39" s="3"/>
      <c r="M39" s="19" t="s">
        <v>37</v>
      </c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</row>
    <row r="40" spans="1:25" x14ac:dyDescent="0.25">
      <c r="A40" s="24" t="s">
        <v>38</v>
      </c>
      <c r="B40" s="24"/>
      <c r="C40" s="24"/>
      <c r="D40" s="25">
        <f>+'[1] Roll Up'!G202</f>
        <v>83611.799999999988</v>
      </c>
      <c r="E40" s="25">
        <f>+'[1] Roll Up'!H202</f>
        <v>0</v>
      </c>
      <c r="F40" s="25">
        <f>+'[1] Roll Up'!I202</f>
        <v>0</v>
      </c>
      <c r="G40" s="25">
        <f>+'[1] Roll Up'!J202</f>
        <v>0</v>
      </c>
      <c r="H40" s="25">
        <v>125000</v>
      </c>
      <c r="I40" s="25">
        <v>125000</v>
      </c>
      <c r="J40" s="14">
        <f t="shared" ref="J40:J51" si="3">+I40-H40</f>
        <v>0</v>
      </c>
      <c r="K40" s="25"/>
      <c r="L40" s="16"/>
      <c r="M40" s="14"/>
      <c r="N40" s="16"/>
      <c r="O40" s="16"/>
      <c r="P40" s="16"/>
      <c r="Q40" s="16"/>
      <c r="R40" s="16"/>
      <c r="S40" s="16"/>
      <c r="T40" s="14"/>
      <c r="U40" s="14"/>
      <c r="V40" s="14"/>
      <c r="W40" s="14"/>
      <c r="X40" s="14"/>
      <c r="Y40" s="14"/>
    </row>
    <row r="41" spans="1:25" x14ac:dyDescent="0.25">
      <c r="A41" s="24" t="s">
        <v>39</v>
      </c>
      <c r="B41" s="24"/>
      <c r="C41" s="24"/>
      <c r="D41" s="25">
        <f>+'[1] Roll Up'!G203</f>
        <v>118029.35999999999</v>
      </c>
      <c r="E41" s="25">
        <f>+'[1] Roll Up'!H203</f>
        <v>0</v>
      </c>
      <c r="F41" s="25">
        <f>+'[1] Roll Up'!I203</f>
        <v>0</v>
      </c>
      <c r="G41" s="25">
        <f>+'[1] Roll Up'!J203</f>
        <v>0</v>
      </c>
      <c r="H41" s="25">
        <v>131517.5</v>
      </c>
      <c r="I41" s="25">
        <v>131517.5</v>
      </c>
      <c r="J41" s="14">
        <f t="shared" si="3"/>
        <v>0</v>
      </c>
      <c r="K41" s="25"/>
      <c r="L41" s="14"/>
      <c r="M41" s="14"/>
      <c r="N41" s="21"/>
      <c r="O41" s="21"/>
      <c r="P41" s="21"/>
      <c r="Q41" s="21"/>
      <c r="R41" s="21"/>
      <c r="S41" s="21"/>
      <c r="T41" s="14"/>
      <c r="U41" s="14"/>
      <c r="V41" s="14"/>
      <c r="W41" s="14"/>
      <c r="X41" s="14"/>
      <c r="Y41" s="14"/>
    </row>
    <row r="42" spans="1:25" x14ac:dyDescent="0.25">
      <c r="A42" s="24" t="s">
        <v>40</v>
      </c>
      <c r="B42" s="24"/>
      <c r="C42" s="24"/>
      <c r="D42" s="25">
        <f>+'[1] Roll Up'!G204</f>
        <v>318557.64</v>
      </c>
      <c r="E42" s="25">
        <f>+'[1] Roll Up'!H204</f>
        <v>0</v>
      </c>
      <c r="F42" s="25">
        <f>+'[1] Roll Up'!I204</f>
        <v>0</v>
      </c>
      <c r="G42" s="25">
        <f>+'[1] Roll Up'!J204</f>
        <v>0</v>
      </c>
      <c r="H42" s="25">
        <v>420908.41980000003</v>
      </c>
      <c r="I42" s="25">
        <v>420908.41980000003</v>
      </c>
      <c r="J42" s="14">
        <f t="shared" si="3"/>
        <v>0</v>
      </c>
      <c r="K42" s="25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</row>
    <row r="43" spans="1:25" x14ac:dyDescent="0.25">
      <c r="A43" s="24" t="s">
        <v>41</v>
      </c>
      <c r="B43" s="24"/>
      <c r="C43" s="24"/>
      <c r="D43" s="25">
        <f>+'[1] Roll Up'!G205</f>
        <v>837958.09999999986</v>
      </c>
      <c r="E43" s="25">
        <f>+'[1] Roll Up'!H205</f>
        <v>0</v>
      </c>
      <c r="F43" s="25">
        <f>+'[1] Roll Up'!I205</f>
        <v>0</v>
      </c>
      <c r="G43" s="25">
        <f>+'[1] Roll Up'!J205</f>
        <v>0</v>
      </c>
      <c r="H43" s="25">
        <v>917693</v>
      </c>
      <c r="I43" s="25">
        <v>917693</v>
      </c>
      <c r="J43" s="14">
        <f t="shared" si="3"/>
        <v>0</v>
      </c>
      <c r="K43" s="25"/>
      <c r="L43" s="16"/>
      <c r="M43" s="21"/>
      <c r="N43" s="16"/>
      <c r="O43" s="16"/>
      <c r="P43" s="16"/>
      <c r="Q43" s="16"/>
      <c r="R43" s="16"/>
      <c r="S43" s="16"/>
      <c r="T43" s="14"/>
      <c r="U43" s="14"/>
      <c r="V43" s="14"/>
      <c r="W43" s="14"/>
      <c r="X43" s="14"/>
      <c r="Y43" s="14"/>
    </row>
    <row r="44" spans="1:25" x14ac:dyDescent="0.25">
      <c r="A44" s="24" t="s">
        <v>42</v>
      </c>
      <c r="B44" s="24"/>
      <c r="C44" s="24"/>
      <c r="D44" s="25">
        <f>+'[1] Roll Up'!G206</f>
        <v>746440.98</v>
      </c>
      <c r="E44" s="25">
        <f>+'[1] Roll Up'!H206</f>
        <v>0</v>
      </c>
      <c r="F44" s="25">
        <f>+'[1] Roll Up'!I206</f>
        <v>0</v>
      </c>
      <c r="G44" s="25">
        <f>+'[1] Roll Up'!J206</f>
        <v>0</v>
      </c>
      <c r="H44" s="25">
        <v>555000</v>
      </c>
      <c r="I44" s="25">
        <v>555000</v>
      </c>
      <c r="J44" s="14">
        <f t="shared" si="3"/>
        <v>0</v>
      </c>
      <c r="K44" s="25"/>
      <c r="L44" s="16"/>
      <c r="M44" s="16"/>
      <c r="N44" s="16"/>
      <c r="O44" s="16"/>
      <c r="P44" s="16"/>
      <c r="Q44" s="16"/>
      <c r="R44" s="16"/>
      <c r="S44" s="16"/>
      <c r="T44" s="14"/>
      <c r="U44" s="14"/>
      <c r="V44" s="14"/>
      <c r="W44" s="14"/>
      <c r="X44" s="14"/>
      <c r="Y44" s="14"/>
    </row>
    <row r="45" spans="1:25" x14ac:dyDescent="0.25">
      <c r="A45" s="24" t="s">
        <v>43</v>
      </c>
      <c r="B45" s="24"/>
      <c r="C45" s="24"/>
      <c r="D45" s="25">
        <f>+'[1] Roll Up'!G207</f>
        <v>198250</v>
      </c>
      <c r="E45" s="25">
        <f>+'[1] Roll Up'!H207</f>
        <v>0</v>
      </c>
      <c r="F45" s="25">
        <f>+'[1] Roll Up'!I207</f>
        <v>0</v>
      </c>
      <c r="G45" s="25">
        <f>+'[1] Roll Up'!J207</f>
        <v>0</v>
      </c>
      <c r="H45" s="25">
        <v>204197.5</v>
      </c>
      <c r="I45" s="25">
        <v>204197.5</v>
      </c>
      <c r="J45" s="14">
        <f t="shared" si="3"/>
        <v>0</v>
      </c>
      <c r="K45" s="25"/>
      <c r="L45" s="14"/>
      <c r="M45" s="16"/>
      <c r="N45" s="16"/>
      <c r="O45" s="16"/>
      <c r="P45" s="16"/>
      <c r="Q45" s="16"/>
      <c r="R45" s="16"/>
      <c r="S45" s="16"/>
      <c r="T45" s="14"/>
      <c r="U45" s="14"/>
      <c r="V45" s="14"/>
      <c r="W45" s="14"/>
      <c r="X45" s="14"/>
      <c r="Y45" s="14"/>
    </row>
    <row r="46" spans="1:25" x14ac:dyDescent="0.25">
      <c r="A46" s="24" t="s">
        <v>44</v>
      </c>
      <c r="B46" s="24"/>
      <c r="C46" s="24"/>
      <c r="D46" s="25">
        <f>+'[1] Roll Up'!G208</f>
        <v>185937.54</v>
      </c>
      <c r="E46" s="25">
        <f>+'[1] Roll Up'!H208</f>
        <v>0</v>
      </c>
      <c r="F46" s="25">
        <f>+'[1] Roll Up'!I208</f>
        <v>0</v>
      </c>
      <c r="G46" s="25">
        <f>+'[1] Roll Up'!J208</f>
        <v>0</v>
      </c>
      <c r="H46" s="25">
        <v>191515.66620000001</v>
      </c>
      <c r="I46" s="25">
        <v>191515.66620000001</v>
      </c>
      <c r="J46" s="14">
        <f t="shared" si="3"/>
        <v>0</v>
      </c>
      <c r="K46" s="25"/>
      <c r="L46" s="16"/>
      <c r="M46" s="16"/>
      <c r="N46" s="16"/>
      <c r="O46" s="16"/>
      <c r="P46" s="16"/>
      <c r="Q46" s="16"/>
      <c r="R46" s="16"/>
      <c r="S46" s="16"/>
      <c r="T46" s="14"/>
      <c r="U46" s="14"/>
      <c r="V46" s="14"/>
      <c r="W46" s="14"/>
      <c r="X46" s="14"/>
      <c r="Y46" s="14"/>
    </row>
    <row r="47" spans="1:25" x14ac:dyDescent="0.25">
      <c r="A47" s="24" t="s">
        <v>45</v>
      </c>
      <c r="B47" s="24"/>
      <c r="C47" s="24"/>
      <c r="D47" s="25">
        <f>+'[1] Roll Up'!G209</f>
        <v>1272.02</v>
      </c>
      <c r="E47" s="25">
        <f>+'[1] Roll Up'!H209</f>
        <v>0</v>
      </c>
      <c r="F47" s="25">
        <f>+'[1] Roll Up'!I209</f>
        <v>0</v>
      </c>
      <c r="G47" s="25">
        <f>+'[1] Roll Up'!J209</f>
        <v>0</v>
      </c>
      <c r="H47" s="25">
        <v>7560</v>
      </c>
      <c r="I47" s="25">
        <v>7560</v>
      </c>
      <c r="J47" s="14">
        <f t="shared" si="3"/>
        <v>0</v>
      </c>
      <c r="K47" s="25"/>
      <c r="L47" s="14"/>
      <c r="M47" s="14"/>
      <c r="N47" s="16"/>
      <c r="O47" s="16"/>
      <c r="P47" s="16"/>
      <c r="Q47" s="16"/>
      <c r="R47" s="16"/>
      <c r="S47" s="16"/>
      <c r="T47" s="14"/>
      <c r="U47" s="14"/>
      <c r="V47" s="14"/>
      <c r="W47" s="14"/>
      <c r="X47" s="14"/>
      <c r="Y47" s="14"/>
    </row>
    <row r="48" spans="1:25" x14ac:dyDescent="0.25">
      <c r="A48" s="24" t="s">
        <v>46</v>
      </c>
      <c r="B48" s="24"/>
      <c r="C48" s="24"/>
      <c r="D48" s="25">
        <f>+'[1] Roll Up'!G210</f>
        <v>9000</v>
      </c>
      <c r="E48" s="25">
        <f>+'[1] Roll Up'!H210</f>
        <v>0</v>
      </c>
      <c r="F48" s="25">
        <f>+'[1] Roll Up'!I210</f>
        <v>0</v>
      </c>
      <c r="G48" s="25">
        <f>+'[1] Roll Up'!J210</f>
        <v>0</v>
      </c>
      <c r="H48" s="25">
        <v>18000</v>
      </c>
      <c r="I48" s="25">
        <v>18000</v>
      </c>
      <c r="J48" s="14">
        <f t="shared" si="3"/>
        <v>0</v>
      </c>
      <c r="K48" s="25"/>
      <c r="L48" s="16"/>
      <c r="M48" s="16"/>
      <c r="N48" s="16"/>
      <c r="O48" s="16"/>
      <c r="P48" s="16"/>
      <c r="Q48" s="16"/>
      <c r="R48" s="16"/>
      <c r="S48" s="16"/>
      <c r="T48" s="14"/>
      <c r="U48" s="14"/>
      <c r="V48" s="14"/>
      <c r="W48" s="14"/>
      <c r="X48" s="14"/>
      <c r="Y48" s="14"/>
    </row>
    <row r="49" spans="1:25" x14ac:dyDescent="0.25">
      <c r="A49" s="24" t="s">
        <v>47</v>
      </c>
      <c r="B49" s="24"/>
      <c r="C49" s="24"/>
      <c r="D49" s="25">
        <f>+'[1] Roll Up'!G211</f>
        <v>72569.48</v>
      </c>
      <c r="E49" s="25">
        <f>+'[1] Roll Up'!H211</f>
        <v>0</v>
      </c>
      <c r="F49" s="25">
        <f>+'[1] Roll Up'!I211</f>
        <v>0</v>
      </c>
      <c r="G49" s="25">
        <f>+'[1] Roll Up'!J211</f>
        <v>0</v>
      </c>
      <c r="H49" s="25">
        <v>130029.6548</v>
      </c>
      <c r="I49" s="25">
        <v>130029.6548</v>
      </c>
      <c r="J49" s="14">
        <f t="shared" si="3"/>
        <v>0</v>
      </c>
      <c r="K49" s="25"/>
      <c r="L49" s="16"/>
      <c r="M49" s="16"/>
      <c r="N49" s="16"/>
      <c r="O49" s="16"/>
      <c r="P49" s="16"/>
      <c r="Q49" s="16"/>
      <c r="R49" s="16"/>
      <c r="S49" s="16"/>
      <c r="T49" s="14"/>
      <c r="U49" s="14"/>
      <c r="V49" s="14"/>
      <c r="W49" s="14"/>
      <c r="X49" s="14"/>
      <c r="Y49" s="14"/>
    </row>
    <row r="50" spans="1:25" x14ac:dyDescent="0.25">
      <c r="A50" s="24" t="s">
        <v>48</v>
      </c>
      <c r="B50" s="24"/>
      <c r="C50" s="24"/>
      <c r="D50" s="25">
        <f>+'[1] Roll Up'!G212</f>
        <v>1211521.2000000002</v>
      </c>
      <c r="E50" s="25">
        <f>+'[1] Roll Up'!H212</f>
        <v>0</v>
      </c>
      <c r="F50" s="25">
        <f>+'[1] Roll Up'!I212</f>
        <v>0</v>
      </c>
      <c r="G50" s="25">
        <f>+'[1] Roll Up'!J212</f>
        <v>0</v>
      </c>
      <c r="H50" s="25">
        <v>1089532.43</v>
      </c>
      <c r="I50" s="25">
        <v>1089532.43</v>
      </c>
      <c r="J50" s="14">
        <f t="shared" si="3"/>
        <v>0</v>
      </c>
      <c r="K50" s="25"/>
      <c r="L50" s="16"/>
      <c r="M50" s="16"/>
      <c r="N50" s="16"/>
      <c r="O50" s="16"/>
      <c r="P50" s="16"/>
      <c r="Q50" s="16"/>
      <c r="R50" s="16"/>
      <c r="S50" s="16"/>
      <c r="T50" s="14"/>
      <c r="U50" s="14"/>
      <c r="V50" s="14"/>
      <c r="W50" s="14"/>
      <c r="X50" s="14"/>
      <c r="Y50" s="14"/>
    </row>
    <row r="51" spans="1:25" ht="18" x14ac:dyDescent="0.25">
      <c r="A51" s="24" t="s">
        <v>49</v>
      </c>
      <c r="B51" s="24"/>
      <c r="C51" s="24"/>
      <c r="D51" s="26">
        <f>+'[1] Roll Up'!G213</f>
        <v>470883.53999999992</v>
      </c>
      <c r="E51" s="25">
        <f>+'[1] Roll Up'!H213</f>
        <v>0</v>
      </c>
      <c r="F51" s="25">
        <f>+'[1] Roll Up'!I213</f>
        <v>0</v>
      </c>
      <c r="G51" s="25">
        <f>+'[1] Roll Up'!J213</f>
        <v>0</v>
      </c>
      <c r="H51" s="26">
        <v>334093.82600000006</v>
      </c>
      <c r="I51" s="26">
        <v>334093.82600000006</v>
      </c>
      <c r="J51" s="15">
        <f t="shared" si="3"/>
        <v>0</v>
      </c>
      <c r="K51" s="26"/>
      <c r="L51" s="16"/>
      <c r="M51" s="16"/>
      <c r="N51" s="16"/>
      <c r="O51" s="16"/>
      <c r="P51" s="16"/>
      <c r="Q51" s="16"/>
      <c r="R51" s="16"/>
      <c r="S51" s="16"/>
      <c r="T51" s="14"/>
      <c r="U51" s="14"/>
      <c r="V51" s="14"/>
      <c r="W51" s="14"/>
      <c r="X51" s="14"/>
      <c r="Y51" s="14"/>
    </row>
    <row r="52" spans="1:25" s="23" customFormat="1" ht="21.95" customHeight="1" x14ac:dyDescent="0.25">
      <c r="A52" s="32" t="s">
        <v>50</v>
      </c>
      <c r="B52" s="32"/>
      <c r="C52" s="32"/>
      <c r="D52" s="28">
        <f>SUM(D39:D51)</f>
        <v>6153762.96</v>
      </c>
      <c r="E52" s="28"/>
      <c r="F52" s="28"/>
      <c r="G52" s="28"/>
      <c r="H52" s="28">
        <v>6178583.4707800001</v>
      </c>
      <c r="I52" s="28">
        <f>SUM(I39:I51)</f>
        <v>6299283.4707800001</v>
      </c>
      <c r="J52" s="3">
        <f>SUM(J39:J51)</f>
        <v>120700</v>
      </c>
      <c r="K52" s="28"/>
      <c r="L52" s="22"/>
      <c r="M52" s="2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9" customHeight="1" x14ac:dyDescent="0.25">
      <c r="A53" s="33"/>
      <c r="B53" s="33"/>
      <c r="C53" s="33"/>
      <c r="D53" s="25"/>
      <c r="E53" s="25"/>
      <c r="F53" s="25"/>
      <c r="G53" s="25"/>
      <c r="H53" s="25"/>
      <c r="I53" s="25"/>
      <c r="J53" s="25"/>
      <c r="K53" s="25"/>
      <c r="L53" s="14"/>
      <c r="M53" s="16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</row>
    <row r="54" spans="1:25" ht="18" x14ac:dyDescent="0.25">
      <c r="A54" s="33" t="s">
        <v>51</v>
      </c>
      <c r="B54" s="33"/>
      <c r="C54" s="33"/>
      <c r="D54" s="26">
        <f>+'[1] Roll Up'!G115</f>
        <v>2966637.5</v>
      </c>
      <c r="E54" s="25"/>
      <c r="F54" s="25"/>
      <c r="G54" s="25"/>
      <c r="H54" s="26">
        <v>2973863.6864</v>
      </c>
      <c r="I54" s="26">
        <v>2973863.6864</v>
      </c>
      <c r="J54" s="15">
        <f t="shared" ref="J54" si="4">+H54-I54</f>
        <v>0</v>
      </c>
      <c r="K54" s="26"/>
      <c r="L54" s="16"/>
      <c r="M54" s="16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</row>
    <row r="55" spans="1:25" s="23" customFormat="1" ht="21.95" customHeight="1" x14ac:dyDescent="0.25">
      <c r="A55" s="32" t="s">
        <v>52</v>
      </c>
      <c r="B55" s="32"/>
      <c r="C55" s="32"/>
      <c r="D55" s="28">
        <f>+D28+D37+D52+D54</f>
        <v>39957322.600000001</v>
      </c>
      <c r="E55" s="28"/>
      <c r="F55" s="28"/>
      <c r="G55" s="28"/>
      <c r="H55" s="28">
        <v>43884590.407310203</v>
      </c>
      <c r="I55" s="28">
        <f>I28+I37+I52+I54</f>
        <v>45183509.997174993</v>
      </c>
      <c r="J55" s="28">
        <f>J28+J37+J52+J54</f>
        <v>1298919.5898648002</v>
      </c>
      <c r="K55" s="28"/>
      <c r="L55" s="3"/>
      <c r="M55" s="2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t="9" customHeight="1" x14ac:dyDescent="0.25">
      <c r="A56" s="33"/>
      <c r="B56" s="33"/>
      <c r="C56" s="33"/>
      <c r="D56" s="25"/>
      <c r="E56" s="25"/>
      <c r="F56" s="25"/>
      <c r="G56" s="25"/>
      <c r="H56" s="25"/>
      <c r="I56" s="25"/>
      <c r="J56" s="25"/>
      <c r="K56" s="25"/>
      <c r="L56" s="16"/>
      <c r="M56" s="16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</row>
    <row r="57" spans="1:25" x14ac:dyDescent="0.25">
      <c r="A57" s="33" t="s">
        <v>53</v>
      </c>
      <c r="B57" s="33"/>
      <c r="C57" s="33"/>
      <c r="D57" s="25">
        <f>+'[1] Roll Up'!G119</f>
        <v>0</v>
      </c>
      <c r="E57" s="25"/>
      <c r="F57" s="25"/>
      <c r="G57" s="25"/>
      <c r="H57" s="25">
        <v>0</v>
      </c>
      <c r="I57" s="25">
        <v>0</v>
      </c>
      <c r="J57" s="25"/>
      <c r="K57" s="25"/>
      <c r="L57" s="14"/>
      <c r="M57" s="16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</row>
    <row r="58" spans="1:25" ht="18" x14ac:dyDescent="0.25">
      <c r="A58" s="33" t="s">
        <v>54</v>
      </c>
      <c r="B58" s="33"/>
      <c r="C58" s="33"/>
      <c r="D58" s="26">
        <f>+'[1] Roll Up'!G120</f>
        <v>867827.56</v>
      </c>
      <c r="E58" s="25"/>
      <c r="F58" s="25"/>
      <c r="G58" s="25"/>
      <c r="H58" s="26">
        <v>1190644.3792827867</v>
      </c>
      <c r="I58" s="26">
        <v>1190644.3792827867</v>
      </c>
      <c r="J58" s="15">
        <f t="shared" ref="J58:J59" si="5">+H58-I58</f>
        <v>0</v>
      </c>
      <c r="K58" s="26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</row>
    <row r="59" spans="1:25" s="23" customFormat="1" ht="21.95" customHeight="1" x14ac:dyDescent="0.4">
      <c r="A59" s="32" t="s">
        <v>55</v>
      </c>
      <c r="B59" s="32"/>
      <c r="C59" s="32"/>
      <c r="D59" s="34">
        <f>SUM(D57:D58)</f>
        <v>867827.56</v>
      </c>
      <c r="E59" s="28"/>
      <c r="F59" s="28"/>
      <c r="G59" s="28"/>
      <c r="H59" s="34">
        <v>1190644.3792827867</v>
      </c>
      <c r="I59" s="34">
        <f>+I58+I57</f>
        <v>1190644.3792827867</v>
      </c>
      <c r="J59" s="35">
        <f t="shared" si="5"/>
        <v>0</v>
      </c>
      <c r="K59" s="34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t="9" customHeight="1" x14ac:dyDescent="0.25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</row>
    <row r="61" spans="1:25" ht="18" x14ac:dyDescent="0.25">
      <c r="A61" s="25" t="s">
        <v>56</v>
      </c>
      <c r="B61" s="25"/>
      <c r="C61" s="25"/>
      <c r="D61" s="36">
        <f>+D14-D55+D59</f>
        <v>4382775.4400000181</v>
      </c>
      <c r="E61" s="25"/>
      <c r="F61" s="25"/>
      <c r="G61" s="25"/>
      <c r="H61" s="25">
        <v>10004775.76928702</v>
      </c>
      <c r="I61" s="25">
        <f>+I14-I55+I59</f>
        <v>10712909.833458588</v>
      </c>
      <c r="J61" s="25">
        <f>+J14-J55+J59</f>
        <v>708134.06417155778</v>
      </c>
      <c r="K61" s="36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</row>
    <row r="62" spans="1:25" x14ac:dyDescent="0.25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"/>
      <c r="M62" s="3"/>
      <c r="N62" s="3"/>
      <c r="O62" s="3"/>
      <c r="P62" s="3"/>
      <c r="Q62" s="3"/>
      <c r="R62" s="3"/>
      <c r="S62" s="3"/>
      <c r="T62" s="3"/>
      <c r="U62" s="3"/>
      <c r="V62" s="2"/>
      <c r="W62" s="2"/>
      <c r="X62" s="2"/>
      <c r="Y62" s="2"/>
    </row>
    <row r="63" spans="1:25" x14ac:dyDescent="0.25">
      <c r="A63" s="37" t="s">
        <v>57</v>
      </c>
      <c r="B63" s="37"/>
      <c r="C63" s="37"/>
      <c r="D63" s="37"/>
      <c r="E63" s="37"/>
      <c r="F63" s="37"/>
      <c r="G63" s="37"/>
      <c r="H63" s="37">
        <v>3220161</v>
      </c>
      <c r="I63" s="37">
        <v>3400161</v>
      </c>
      <c r="J63" s="37">
        <f>+I63-H63</f>
        <v>180000</v>
      </c>
      <c r="K63" s="37"/>
      <c r="L63" s="3"/>
      <c r="M63" s="3" t="s">
        <v>58</v>
      </c>
      <c r="N63" s="3"/>
      <c r="O63" s="3"/>
      <c r="P63" s="3"/>
      <c r="Q63" s="3"/>
      <c r="R63" s="3"/>
      <c r="S63" s="3"/>
      <c r="T63" s="3"/>
      <c r="U63" s="3"/>
      <c r="V63" s="2"/>
      <c r="W63" s="2"/>
      <c r="X63" s="2"/>
      <c r="Y63" s="2"/>
    </row>
    <row r="64" spans="1:25" ht="18" x14ac:dyDescent="0.4">
      <c r="A64" s="2" t="s">
        <v>59</v>
      </c>
      <c r="B64" s="2"/>
      <c r="C64" s="2"/>
      <c r="D64" s="2"/>
      <c r="E64" s="2"/>
      <c r="F64" s="2"/>
      <c r="G64" s="2"/>
      <c r="H64" s="38">
        <v>4576018.17</v>
      </c>
      <c r="I64" s="38">
        <v>4576018.17</v>
      </c>
      <c r="J64" s="39">
        <f>+I64-H64</f>
        <v>0</v>
      </c>
      <c r="K64" s="2"/>
      <c r="L64" s="3"/>
      <c r="M64" s="3"/>
      <c r="N64" s="3"/>
      <c r="O64" s="3"/>
      <c r="P64" s="3"/>
      <c r="Q64" s="3"/>
      <c r="R64" s="3"/>
      <c r="S64" s="3"/>
      <c r="T64" s="3"/>
      <c r="U64" s="3"/>
      <c r="V64" s="2"/>
      <c r="W64" s="2"/>
      <c r="X64" s="2"/>
      <c r="Y64" s="2"/>
    </row>
    <row r="65" spans="1:2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3"/>
      <c r="M65" s="3"/>
      <c r="N65" s="3"/>
      <c r="O65" s="3"/>
      <c r="P65" s="3"/>
      <c r="Q65" s="3"/>
      <c r="R65" s="3"/>
      <c r="S65" s="3"/>
      <c r="T65" s="3"/>
      <c r="U65" s="3"/>
      <c r="V65" s="2"/>
      <c r="W65" s="2"/>
      <c r="X65" s="2"/>
      <c r="Y65" s="2"/>
    </row>
    <row r="66" spans="1:25" ht="18" x14ac:dyDescent="0.4">
      <c r="A66" s="2" t="s">
        <v>60</v>
      </c>
      <c r="B66" s="2"/>
      <c r="C66" s="2"/>
      <c r="D66" s="2"/>
      <c r="E66" s="2"/>
      <c r="F66" s="2"/>
      <c r="G66" s="2"/>
      <c r="H66" s="40">
        <f>+H61-H63-H64</f>
        <v>2208596.59928702</v>
      </c>
      <c r="I66" s="40">
        <f>+I61-I63-I64</f>
        <v>2736730.6634585876</v>
      </c>
      <c r="J66" s="40">
        <f>+I66-H66</f>
        <v>528134.06417156756</v>
      </c>
      <c r="K66" s="2"/>
      <c r="L66" s="3"/>
      <c r="M66" s="3"/>
      <c r="N66" s="3"/>
      <c r="O66" s="3"/>
      <c r="P66" s="3"/>
      <c r="Q66" s="3"/>
      <c r="R66" s="3"/>
      <c r="S66" s="3"/>
      <c r="T66" s="3"/>
      <c r="U66" s="3"/>
      <c r="V66" s="2"/>
      <c r="W66" s="2"/>
      <c r="X66" s="2"/>
      <c r="Y66" s="2"/>
    </row>
    <row r="70" spans="1:25" x14ac:dyDescent="0.25">
      <c r="M70" s="41"/>
    </row>
    <row r="74" spans="1:25" x14ac:dyDescent="0.25">
      <c r="I74" s="42"/>
    </row>
    <row r="75" spans="1:25" x14ac:dyDescent="0.25">
      <c r="I75" s="43"/>
    </row>
    <row r="76" spans="1:25" x14ac:dyDescent="0.25">
      <c r="I76" s="44"/>
    </row>
    <row r="77" spans="1:25" ht="18" x14ac:dyDescent="0.4">
      <c r="I77" s="45"/>
    </row>
    <row r="105" spans="1:11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  <c r="K105" s="46"/>
    </row>
    <row r="106" spans="1:11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  <c r="K106" s="46"/>
    </row>
  </sheetData>
  <mergeCells count="4">
    <mergeCell ref="H5:J5"/>
    <mergeCell ref="M8:Y8"/>
    <mergeCell ref="L12:Y12"/>
    <mergeCell ref="M39:Y39"/>
  </mergeCells>
  <pageMargins left="0.25" right="0.25" top="0.75" bottom="0.5" header="0.3" footer="0.3"/>
  <pageSetup scale="85" fitToHeight="0" orientation="landscape" r:id="rId1"/>
  <rowBreaks count="1" manualBreakCount="1">
    <brk id="68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Summary</vt:lpstr>
      <vt:lpstr>Summary!Print_Area</vt:lpstr>
      <vt:lpstr>Summary!Print_Titles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Farmer</dc:creator>
  <cp:lastModifiedBy>Tony Farmer</cp:lastModifiedBy>
  <dcterms:created xsi:type="dcterms:W3CDTF">2025-07-25T16:22:09Z</dcterms:created>
  <dcterms:modified xsi:type="dcterms:W3CDTF">2025-07-25T16:24:39Z</dcterms:modified>
</cp:coreProperties>
</file>